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8"/>
  </bookViews>
  <sheets>
    <sheet name="24工管" sheetId="18" r:id="rId1"/>
    <sheet name="24应经" sheetId="24" r:id="rId2"/>
    <sheet name="24MTA" sheetId="23" r:id="rId3"/>
    <sheet name="24职教财贸" sheetId="15" r:id="rId4"/>
    <sheet name="24职教旅游" sheetId="16" r:id="rId5"/>
    <sheet name="25工管" sheetId="19" r:id="rId6"/>
    <sheet name="25应经" sheetId="17" r:id="rId7"/>
    <sheet name="25MTA" sheetId="22" r:id="rId8"/>
    <sheet name="25职教旅游" sheetId="20" r:id="rId9"/>
    <sheet name="25职教财贸" sheetId="21" r:id="rId10"/>
    <sheet name="25国商" sheetId="25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<sst xmlns="http://schemas.openxmlformats.org/spreadsheetml/2006/main" count="1064" uniqueCount="406">
  <si>
    <t>2024级研究生综合素质测评结果汇总表</t>
  </si>
  <si>
    <t>(2025 -2026 学年)</t>
  </si>
  <si>
    <t>学院 （公章）：经济与管理学院（中非国际商学院）                                                                                  分管领导签字：</t>
  </si>
  <si>
    <t>姓名</t>
  </si>
  <si>
    <t>学号</t>
  </si>
  <si>
    <t>年级</t>
  </si>
  <si>
    <t>专业</t>
  </si>
  <si>
    <t>德育模块</t>
  </si>
  <si>
    <t>体美劳育模块</t>
  </si>
  <si>
    <t>综合测评成绩</t>
  </si>
  <si>
    <t>测评班排名</t>
  </si>
  <si>
    <t>测评班人数</t>
  </si>
  <si>
    <t>排名百分比</t>
  </si>
  <si>
    <t>德育基本分
70分</t>
  </si>
  <si>
    <t>德育奖惩分</t>
  </si>
  <si>
    <t>德育基本分+德育奖惩分</t>
  </si>
  <si>
    <t>（德育基本分+德育奖惩分）的最大值</t>
  </si>
  <si>
    <t>折算后德育分</t>
  </si>
  <si>
    <t>科研基础分</t>
  </si>
  <si>
    <t>科研基础分最大值</t>
  </si>
  <si>
    <t>科研能力分</t>
  </si>
  <si>
    <t>科研能力分的最大值</t>
  </si>
  <si>
    <t>折算后科研分</t>
  </si>
  <si>
    <t>折算后智育分</t>
  </si>
  <si>
    <t>基础素质分  30分</t>
  </si>
  <si>
    <t>能力分</t>
  </si>
  <si>
    <t>基础素质分+能力分</t>
  </si>
  <si>
    <t>（基础素质分+能力分）的最大值</t>
  </si>
  <si>
    <t>折算后体美劳育分</t>
  </si>
  <si>
    <t>姜睿琳</t>
  </si>
  <si>
    <t>202320501186</t>
  </si>
  <si>
    <t>2024级</t>
  </si>
  <si>
    <t>工商管理</t>
  </si>
  <si>
    <t>朱玲慧</t>
  </si>
  <si>
    <t>202420501223</t>
  </si>
  <si>
    <t>陈雪莹</t>
  </si>
  <si>
    <t>202420501215</t>
  </si>
  <si>
    <t>张钇依</t>
  </si>
  <si>
    <t>202420501222</t>
  </si>
  <si>
    <t>沈涛</t>
  </si>
  <si>
    <t>202420501216</t>
  </si>
  <si>
    <t>钟佳琪</t>
  </si>
  <si>
    <t>202420501219</t>
  </si>
  <si>
    <t>王艳玲</t>
  </si>
  <si>
    <t>202420501230</t>
  </si>
  <si>
    <t>陈婷婷</t>
  </si>
  <si>
    <t>202420501214</t>
  </si>
  <si>
    <t>崔慧娟</t>
  </si>
  <si>
    <t>202420501218</t>
  </si>
  <si>
    <t>张谨</t>
  </si>
  <si>
    <t>202420501220</t>
  </si>
  <si>
    <t>王佳</t>
  </si>
  <si>
    <t>202420501213</t>
  </si>
  <si>
    <t>朱云川</t>
  </si>
  <si>
    <t>202420501227</t>
  </si>
  <si>
    <t>林轩</t>
  </si>
  <si>
    <t>202420501234</t>
  </si>
  <si>
    <t>周佳怡</t>
  </si>
  <si>
    <t>202420501232</t>
  </si>
  <si>
    <t>徐文静</t>
  </si>
  <si>
    <t>202420501228</t>
  </si>
  <si>
    <t>吕冰冰</t>
  </si>
  <si>
    <t>202420501233</t>
  </si>
  <si>
    <t>韩佳轩</t>
  </si>
  <si>
    <t>202420501235</t>
  </si>
  <si>
    <t>吴晓</t>
  </si>
  <si>
    <t>202420501225</t>
  </si>
  <si>
    <t>冯欢</t>
  </si>
  <si>
    <t>202420501224</t>
  </si>
  <si>
    <t>时浩祯</t>
  </si>
  <si>
    <t>202420501231</t>
  </si>
  <si>
    <t>王意达</t>
  </si>
  <si>
    <t>202420501229</t>
  </si>
  <si>
    <t>孔彦鼎</t>
  </si>
  <si>
    <t>202420501217</t>
  </si>
  <si>
    <t>李明翰</t>
  </si>
  <si>
    <t>202420501226</t>
  </si>
  <si>
    <t>张佳添</t>
  </si>
  <si>
    <t>202420501221</t>
  </si>
  <si>
    <t>学院 （公章）：经济与管理学院                                                                                    分管领导签字：</t>
  </si>
  <si>
    <t>智育模块</t>
  </si>
  <si>
    <t>科研基础分的最大值</t>
  </si>
  <si>
    <t>刘欣焘</t>
  </si>
  <si>
    <t>应用经济学</t>
  </si>
  <si>
    <t>鲁帅柯</t>
  </si>
  <si>
    <t>方纳纳</t>
  </si>
  <si>
    <t>吴梦仪</t>
  </si>
  <si>
    <t>温从戎</t>
  </si>
  <si>
    <t>苏馨怡</t>
  </si>
  <si>
    <t>王名浩</t>
  </si>
  <si>
    <t>潘君婷</t>
  </si>
  <si>
    <t>施宣艳</t>
  </si>
  <si>
    <t>徐灿</t>
  </si>
  <si>
    <t>薛涵尹</t>
  </si>
  <si>
    <t>郭畅娴</t>
  </si>
  <si>
    <t>文琼</t>
  </si>
  <si>
    <t>朱雯</t>
  </si>
  <si>
    <t>梁叶荣</t>
  </si>
  <si>
    <t>陈泽宁</t>
  </si>
  <si>
    <t>学院 （公章）： 经济与管理学院（中非国际商学院）                                                                                   分管领导签字：</t>
  </si>
  <si>
    <t>徐仁祺</t>
  </si>
  <si>
    <t>202420701486</t>
  </si>
  <si>
    <t>旅游管理</t>
  </si>
  <si>
    <t>冯雪娇</t>
  </si>
  <si>
    <t>202420701489</t>
  </si>
  <si>
    <t>胡芮</t>
  </si>
  <si>
    <t>202420701487</t>
  </si>
  <si>
    <t>秦耀</t>
  </si>
  <si>
    <t>202420701484</t>
  </si>
  <si>
    <t>梁燕</t>
  </si>
  <si>
    <t>202420701481</t>
  </si>
  <si>
    <t>朱杰</t>
  </si>
  <si>
    <t>202420701482</t>
  </si>
  <si>
    <t>强云霞</t>
  </si>
  <si>
    <t>202420701485</t>
  </si>
  <si>
    <t>杨银玥</t>
  </si>
  <si>
    <t>202420701483</t>
  </si>
  <si>
    <t>孙冉</t>
  </si>
  <si>
    <t>202420701488</t>
  </si>
  <si>
    <t>段维维</t>
  </si>
  <si>
    <t>202420701480</t>
  </si>
  <si>
    <t>休学</t>
  </si>
  <si>
    <t>学院 （公章）：经济与管理学院（中非国际商学院）                                                                                   分管领导签字：</t>
  </si>
  <si>
    <t>蔡雨婷</t>
  </si>
  <si>
    <t>202420700727</t>
  </si>
  <si>
    <t>职业技术教育（财经商贸）</t>
  </si>
  <si>
    <t>叶蕾</t>
  </si>
  <si>
    <t>202420700720</t>
  </si>
  <si>
    <t>陆薛琳</t>
  </si>
  <si>
    <t>202420700711</t>
  </si>
  <si>
    <t>郑芝兰</t>
  </si>
  <si>
    <t>202420700716</t>
  </si>
  <si>
    <t>赖君涛</t>
  </si>
  <si>
    <t>202420700728</t>
  </si>
  <si>
    <t>霍利婷</t>
  </si>
  <si>
    <t>202420700738</t>
  </si>
  <si>
    <t>林星怡</t>
  </si>
  <si>
    <t>202420700723</t>
  </si>
  <si>
    <t>王晓凤</t>
  </si>
  <si>
    <t>202420700747</t>
  </si>
  <si>
    <t>申晓娅</t>
  </si>
  <si>
    <t>202420700742</t>
  </si>
  <si>
    <t>孙睿阳</t>
  </si>
  <si>
    <t>202420700714</t>
  </si>
  <si>
    <t>吴杭莉</t>
  </si>
  <si>
    <t>202420700726</t>
  </si>
  <si>
    <t>谢佳毓</t>
  </si>
  <si>
    <t>202420700715</t>
  </si>
  <si>
    <t>王佳怡</t>
  </si>
  <si>
    <t>202420700725</t>
  </si>
  <si>
    <t>刘贝贝</t>
  </si>
  <si>
    <t>202420700734</t>
  </si>
  <si>
    <t>潘琪琪</t>
  </si>
  <si>
    <t>202420700703</t>
  </si>
  <si>
    <t>张荣</t>
  </si>
  <si>
    <t>202420700746</t>
  </si>
  <si>
    <t>韦秀</t>
  </si>
  <si>
    <t>202420700719</t>
  </si>
  <si>
    <t>王梦杰</t>
  </si>
  <si>
    <t>202420700731</t>
  </si>
  <si>
    <t>王燕</t>
  </si>
  <si>
    <t>202420700724</t>
  </si>
  <si>
    <t>耿娇</t>
  </si>
  <si>
    <t>202420700705</t>
  </si>
  <si>
    <t>张玉晴</t>
  </si>
  <si>
    <t>202420700737</t>
  </si>
  <si>
    <t>陈晓菲</t>
  </si>
  <si>
    <t>202420700717</t>
  </si>
  <si>
    <t>职业技术教育（旅游服务）</t>
  </si>
  <si>
    <t>孙小蓝</t>
  </si>
  <si>
    <t>202420700713</t>
  </si>
  <si>
    <t>张婷君</t>
  </si>
  <si>
    <t>202420700718</t>
  </si>
  <si>
    <t>刘婷婷</t>
  </si>
  <si>
    <t>202420700736</t>
  </si>
  <si>
    <t>谭可</t>
  </si>
  <si>
    <t>202420700706</t>
  </si>
  <si>
    <t>石凯悦</t>
  </si>
  <si>
    <t>202420700708</t>
  </si>
  <si>
    <t>钦琪华</t>
  </si>
  <si>
    <t>202420700721</t>
  </si>
  <si>
    <t>史诚雨</t>
  </si>
  <si>
    <t>202420700704</t>
  </si>
  <si>
    <t>高腾</t>
  </si>
  <si>
    <t>202420700709</t>
  </si>
  <si>
    <t>曾婷艺</t>
  </si>
  <si>
    <t>202420700735</t>
  </si>
  <si>
    <t>曹莹</t>
  </si>
  <si>
    <t>202420700740</t>
  </si>
  <si>
    <t>陈晓晓</t>
  </si>
  <si>
    <t>202420700741</t>
  </si>
  <si>
    <t>田小芳</t>
  </si>
  <si>
    <t>202420700739</t>
  </si>
  <si>
    <t>张稳</t>
  </si>
  <si>
    <t>202420700745</t>
  </si>
  <si>
    <t>秦雨婷</t>
  </si>
  <si>
    <t>202420700733</t>
  </si>
  <si>
    <t>黄遵明</t>
  </si>
  <si>
    <t>202420700730</t>
  </si>
  <si>
    <t>孙淑婷</t>
  </si>
  <si>
    <t>202420700743</t>
  </si>
  <si>
    <t>孟还珠</t>
  </si>
  <si>
    <t>202420700744</t>
  </si>
  <si>
    <t>陈怡欢</t>
  </si>
  <si>
    <t>202420700722</t>
  </si>
  <si>
    <t>董如嫣</t>
  </si>
  <si>
    <t>202420700710</t>
  </si>
  <si>
    <t>张懿</t>
  </si>
  <si>
    <t>202420700707</t>
  </si>
  <si>
    <t>梁华晶</t>
  </si>
  <si>
    <t>202420700732</t>
  </si>
  <si>
    <t>卢佳欣</t>
  </si>
  <si>
    <t>202420700712</t>
  </si>
  <si>
    <t>陈艺娜</t>
  </si>
  <si>
    <t>202420700729</t>
  </si>
  <si>
    <t>2025级研究生综合素质测评结果汇总表</t>
  </si>
  <si>
    <t>学院 （公章）：经济与管理学院（中非国际商学院）                                                                                    分管领导签字：</t>
  </si>
  <si>
    <t>本人平均学分绩点</t>
  </si>
  <si>
    <t>平均学分绩点的最大值</t>
  </si>
  <si>
    <t>折算后课程分</t>
  </si>
  <si>
    <t>李欣怡</t>
  </si>
  <si>
    <t>202520501248</t>
  </si>
  <si>
    <t>2025级</t>
  </si>
  <si>
    <t>工商管理学</t>
  </si>
  <si>
    <t>孙瑞敏</t>
  </si>
  <si>
    <t>202520501257</t>
  </si>
  <si>
    <t>王亚丽</t>
  </si>
  <si>
    <t>202520501260</t>
  </si>
  <si>
    <t>欧阳鹏辉</t>
  </si>
  <si>
    <t>202520501256</t>
  </si>
  <si>
    <t>李京成</t>
  </si>
  <si>
    <t>202520501252</t>
  </si>
  <si>
    <t>陈宇</t>
  </si>
  <si>
    <t>202520501258</t>
  </si>
  <si>
    <t>沈雅欣</t>
  </si>
  <si>
    <t>202520501249</t>
  </si>
  <si>
    <t>黄水仙</t>
  </si>
  <si>
    <t>202520501253</t>
  </si>
  <si>
    <t>张飞飞</t>
  </si>
  <si>
    <t>202520501250</t>
  </si>
  <si>
    <t>田佳乐</t>
  </si>
  <si>
    <t>202520501254</t>
  </si>
  <si>
    <t>姚奕</t>
  </si>
  <si>
    <t>202520501255</t>
  </si>
  <si>
    <t>朱雨川</t>
  </si>
  <si>
    <t>202520501259</t>
  </si>
  <si>
    <t>李杨</t>
  </si>
  <si>
    <t>202520501251</t>
  </si>
  <si>
    <t>付铁霖</t>
  </si>
  <si>
    <t>202520500024</t>
  </si>
  <si>
    <t>陈雨祥</t>
  </si>
  <si>
    <t>202520500013</t>
  </si>
  <si>
    <t>李佳怡</t>
  </si>
  <si>
    <t>202520500020</t>
  </si>
  <si>
    <t>郑钧泽</t>
  </si>
  <si>
    <t>202520500027</t>
  </si>
  <si>
    <t>胡香君</t>
  </si>
  <si>
    <t>202520500021</t>
  </si>
  <si>
    <t>张问之</t>
  </si>
  <si>
    <t>202520500017</t>
  </si>
  <si>
    <t>俞蔡杰</t>
  </si>
  <si>
    <t>202520500016</t>
  </si>
  <si>
    <t>严光辉</t>
  </si>
  <si>
    <t>202520500019</t>
  </si>
  <si>
    <t>杨昌海</t>
  </si>
  <si>
    <t>202520500022</t>
  </si>
  <si>
    <t>李小保</t>
  </si>
  <si>
    <t>202520500018</t>
  </si>
  <si>
    <t>丁思雅</t>
  </si>
  <si>
    <t>202520500011</t>
  </si>
  <si>
    <t>孟雀</t>
  </si>
  <si>
    <t>202520500029</t>
  </si>
  <si>
    <t>宓伊田</t>
  </si>
  <si>
    <t>202520500015</t>
  </si>
  <si>
    <t>王敏俊</t>
  </si>
  <si>
    <t>202520500028</t>
  </si>
  <si>
    <t>高文皓</t>
  </si>
  <si>
    <t>202520500023</t>
  </si>
  <si>
    <t>童柯锋</t>
  </si>
  <si>
    <t>202520500026</t>
  </si>
  <si>
    <t>张曦</t>
  </si>
  <si>
    <t>202520500012</t>
  </si>
  <si>
    <t>张伟</t>
  </si>
  <si>
    <t>202520500025</t>
  </si>
  <si>
    <t>胡惠星</t>
  </si>
  <si>
    <t>202520701644</t>
  </si>
  <si>
    <t>金王涵</t>
  </si>
  <si>
    <t>202520701649</t>
  </si>
  <si>
    <t>谭允淞</t>
  </si>
  <si>
    <t>202520701643</t>
  </si>
  <si>
    <t>汪云霞</t>
  </si>
  <si>
    <t>202520701646</t>
  </si>
  <si>
    <t>林炎达</t>
  </si>
  <si>
    <t>202520701645</t>
  </si>
  <si>
    <t>方婷</t>
  </si>
  <si>
    <t>202520701647</t>
  </si>
  <si>
    <t>石彦旋</t>
  </si>
  <si>
    <t>202520701642</t>
  </si>
  <si>
    <t>申佳雨</t>
  </si>
  <si>
    <t>202520701641</t>
  </si>
  <si>
    <t>陈云哲</t>
  </si>
  <si>
    <t>202520701650</t>
  </si>
  <si>
    <t>马香玲</t>
  </si>
  <si>
    <t>202520701651</t>
  </si>
  <si>
    <t>陈光宇</t>
  </si>
  <si>
    <t>202520701648</t>
  </si>
  <si>
    <t>周紫婧</t>
  </si>
  <si>
    <t>202520700761</t>
  </si>
  <si>
    <t>职教旅游</t>
  </si>
  <si>
    <t>王庆芝</t>
  </si>
  <si>
    <t>202520700784</t>
  </si>
  <si>
    <t>蔡代杰</t>
  </si>
  <si>
    <t>202520700775</t>
  </si>
  <si>
    <t>姜鑫</t>
  </si>
  <si>
    <t>202520700768</t>
  </si>
  <si>
    <t>童逸婷</t>
  </si>
  <si>
    <t>202520700778</t>
  </si>
  <si>
    <t>徐欣悦</t>
  </si>
  <si>
    <t>202520700764</t>
  </si>
  <si>
    <t>杨舟</t>
  </si>
  <si>
    <t>202520700781</t>
  </si>
  <si>
    <t>邵甜甜</t>
  </si>
  <si>
    <t>202520700763</t>
  </si>
  <si>
    <t>韩曼玉</t>
  </si>
  <si>
    <t>202520700782</t>
  </si>
  <si>
    <t>郑涵荟</t>
  </si>
  <si>
    <t>202520700777</t>
  </si>
  <si>
    <t>刘金慧</t>
  </si>
  <si>
    <t>202520700780</t>
  </si>
  <si>
    <t>赖春玲</t>
  </si>
  <si>
    <t>202520700779</t>
  </si>
  <si>
    <t>周浩</t>
  </si>
  <si>
    <t>202520700776</t>
  </si>
  <si>
    <t>高梦鑫</t>
  </si>
  <si>
    <t>202520700791</t>
  </si>
  <si>
    <t>李红英</t>
  </si>
  <si>
    <t>202520700788</t>
  </si>
  <si>
    <t>冯诗佳</t>
  </si>
  <si>
    <t>202520700769</t>
  </si>
  <si>
    <t>胡宇帆</t>
  </si>
  <si>
    <t>202520700787</t>
  </si>
  <si>
    <t>谭望月</t>
  </si>
  <si>
    <t>202520700790</t>
  </si>
  <si>
    <t>吴彬倩</t>
  </si>
  <si>
    <t>202520700774</t>
  </si>
  <si>
    <t>王智</t>
  </si>
  <si>
    <t>202520700767</t>
  </si>
  <si>
    <t>钱甜甜</t>
  </si>
  <si>
    <t>202520700793</t>
  </si>
  <si>
    <t>金文婷</t>
  </si>
  <si>
    <t>202520700789</t>
  </si>
  <si>
    <t>钱心妍</t>
  </si>
  <si>
    <t>202520700762</t>
  </si>
  <si>
    <t>张星星</t>
  </si>
  <si>
    <t>202520700770</t>
  </si>
  <si>
    <t>王一彬</t>
  </si>
  <si>
    <t>202520700771</t>
  </si>
  <si>
    <t>桑庭怡</t>
  </si>
  <si>
    <t>202520700766</t>
  </si>
  <si>
    <t>栾怡文</t>
  </si>
  <si>
    <t>202520700785</t>
  </si>
  <si>
    <t>李香</t>
  </si>
  <si>
    <t>202520700786</t>
  </si>
  <si>
    <t>高菲遥</t>
  </si>
  <si>
    <t>202520700773</t>
  </si>
  <si>
    <t>王英哲</t>
  </si>
  <si>
    <t>202520700783</t>
  </si>
  <si>
    <t>潘智玥</t>
  </si>
  <si>
    <t>202520700772</t>
  </si>
  <si>
    <t>崔言</t>
  </si>
  <si>
    <t>202520700792</t>
  </si>
  <si>
    <t>马亦菲</t>
  </si>
  <si>
    <t>202520700765</t>
  </si>
  <si>
    <t>李瑾茹</t>
  </si>
  <si>
    <t>202520700082</t>
  </si>
  <si>
    <t>国际商务</t>
  </si>
  <si>
    <t>陈雨萌</t>
  </si>
  <si>
    <t>202520700091</t>
  </si>
  <si>
    <t>李晓鎔</t>
  </si>
  <si>
    <t>202520700085</t>
  </si>
  <si>
    <t>刘雪琪</t>
  </si>
  <si>
    <t>202520700083</t>
  </si>
  <si>
    <t>吴雅雯</t>
  </si>
  <si>
    <t>202520700092</t>
  </si>
  <si>
    <t>石巧巧</t>
  </si>
  <si>
    <t>202520700086</t>
  </si>
  <si>
    <t>苗振翔</t>
  </si>
  <si>
    <t>202520700084</t>
  </si>
  <si>
    <t>徐嘉言</t>
  </si>
  <si>
    <t>202520700090</t>
  </si>
  <si>
    <t>郎锦凤</t>
  </si>
  <si>
    <t>202520700087</t>
  </si>
  <si>
    <t>何心怡</t>
  </si>
  <si>
    <t>202520700096</t>
  </si>
  <si>
    <t>蒋先萍</t>
  </si>
  <si>
    <t>202520700095</t>
  </si>
  <si>
    <t>李雅婷</t>
  </si>
  <si>
    <t>202520700089</t>
  </si>
  <si>
    <t>王嘉怡</t>
  </si>
  <si>
    <t>202520700094</t>
  </si>
  <si>
    <t>江子漪</t>
  </si>
  <si>
    <t>202520700088</t>
  </si>
  <si>
    <t>陈诗楠</t>
  </si>
  <si>
    <t>202520700081</t>
  </si>
  <si>
    <t>吕婕</t>
  </si>
  <si>
    <t>202520700093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</si>
</sst>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.000_ "/>
    <numFmt numFmtId="179" formatCode="0_ "/>
    <numFmt numFmtId="180" formatCode="0_);[Red]\(0\)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仿宋_GB2312"/>
      <charset val="134"/>
    </font>
    <font>
      <sz val="16"/>
      <name val="仿宋_GB2312"/>
      <charset val="134"/>
    </font>
    <font>
      <sz val="16"/>
      <name val="SimSun"/>
      <charset val="134"/>
    </font>
    <font>
      <sz val="16"/>
      <name val="宋体"/>
      <charset val="134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b/>
      <u/>
      <sz val="16"/>
      <name val="仿宋_GB2312"/>
      <charset val="134"/>
    </font>
    <font>
      <sz val="16"/>
      <name val="仿宋_GB2312"/>
      <charset val="0"/>
    </font>
    <font>
      <sz val="16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0" fontId="3" fillId="0" borderId="2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0" fontId="3" fillId="0" borderId="1" xfId="3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3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1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0" fontId="3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77" fontId="3" fillId="0" borderId="3" xfId="0" applyNumberFormat="1" applyFont="1" applyFill="1" applyBorder="1" applyAlignment="1">
      <alignment horizontal="center" vertical="center" wrapText="1"/>
    </xf>
    <xf numFmtId="180" fontId="3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 wrapText="1"/>
    </xf>
    <xf numFmtId="180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"/>
  <sheetViews>
    <sheetView zoomScale="55" zoomScaleNormal="55" workbookViewId="0">
      <selection activeCell="A1" sqref="A1:X1"/>
    </sheetView>
  </sheetViews>
  <sheetFormatPr defaultColWidth="9" defaultRowHeight="14.25"/>
  <cols>
    <col min="1" max="1" width="10.225" customWidth="1"/>
    <col min="2" max="2" width="19" customWidth="1"/>
    <col min="3" max="3" width="9.75" customWidth="1"/>
    <col min="4" max="4" width="13.4" customWidth="1"/>
    <col min="5" max="24" width="15.625" customWidth="1"/>
  </cols>
  <sheetData>
    <row r="1" ht="20.25" spans="1:24">
      <c r="A1" s="58" t="s">
        <v>0</v>
      </c>
      <c r="B1" s="59"/>
      <c r="C1" s="59"/>
      <c r="D1" s="59"/>
      <c r="E1" s="59"/>
      <c r="F1" s="59"/>
      <c r="G1" s="59"/>
      <c r="H1" s="59"/>
      <c r="I1" s="60"/>
      <c r="J1" s="59"/>
      <c r="K1" s="59"/>
      <c r="L1" s="59"/>
      <c r="M1" s="59"/>
      <c r="N1" s="59"/>
      <c r="O1" s="59"/>
      <c r="P1" s="59"/>
      <c r="Q1" s="59"/>
      <c r="R1" s="59"/>
      <c r="S1" s="59"/>
      <c r="T1" s="61"/>
      <c r="U1" s="59"/>
      <c r="V1" s="59"/>
      <c r="W1" s="59"/>
      <c r="X1" s="59"/>
    </row>
    <row r="2" ht="20.25" spans="1:24">
      <c r="A2" s="4" t="s">
        <v>1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4"/>
      <c r="T2" s="4"/>
      <c r="U2" s="4"/>
      <c r="V2" s="4"/>
      <c r="W2" s="4"/>
      <c r="X2" s="4"/>
    </row>
    <row r="3" ht="20.25" spans="1:24">
      <c r="A3" s="6" t="s">
        <v>2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6"/>
      <c r="W3" s="6"/>
      <c r="X3" s="6"/>
    </row>
    <row r="4" ht="20.25" spans="1:24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8</v>
      </c>
      <c r="Q4" s="5"/>
      <c r="R4" s="5"/>
      <c r="S4" s="5"/>
      <c r="T4" s="5"/>
      <c r="U4" s="8" t="s">
        <v>9</v>
      </c>
      <c r="V4" s="5" t="s">
        <v>10</v>
      </c>
      <c r="W4" s="4" t="s">
        <v>11</v>
      </c>
      <c r="X4" s="4" t="s">
        <v>12</v>
      </c>
    </row>
    <row r="5" ht="81" spans="1:24">
      <c r="A5" s="4"/>
      <c r="B5" s="4"/>
      <c r="C5" s="4"/>
      <c r="D5" s="4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8" t="s">
        <v>18</v>
      </c>
      <c r="K5" s="8" t="s">
        <v>19</v>
      </c>
      <c r="L5" s="5" t="s">
        <v>20</v>
      </c>
      <c r="M5" s="5" t="s">
        <v>21</v>
      </c>
      <c r="N5" s="10" t="s">
        <v>22</v>
      </c>
      <c r="O5" s="8" t="s">
        <v>23</v>
      </c>
      <c r="P5" s="5" t="s">
        <v>24</v>
      </c>
      <c r="Q5" s="5" t="s">
        <v>25</v>
      </c>
      <c r="R5" s="5" t="s">
        <v>26</v>
      </c>
      <c r="S5" s="5" t="s">
        <v>27</v>
      </c>
      <c r="T5" s="10" t="s">
        <v>28</v>
      </c>
      <c r="U5" s="8"/>
      <c r="V5" s="5"/>
      <c r="W5" s="4"/>
      <c r="X5" s="4"/>
    </row>
    <row r="6" ht="20.25" spans="1:24">
      <c r="A6" s="100" t="s">
        <v>29</v>
      </c>
      <c r="B6" s="100" t="s">
        <v>30</v>
      </c>
      <c r="C6" s="56" t="s">
        <v>31</v>
      </c>
      <c r="D6" s="4" t="s">
        <v>32</v>
      </c>
      <c r="E6" s="8">
        <v>70</v>
      </c>
      <c r="F6" s="8">
        <v>46</v>
      </c>
      <c r="G6" s="8">
        <f t="shared" ref="G6:G29" si="0">E6+F6</f>
        <v>116</v>
      </c>
      <c r="H6" s="8">
        <f t="shared" ref="H6:H29" si="1">MAX($G$6:$G$29)</f>
        <v>116</v>
      </c>
      <c r="I6" s="8">
        <f t="shared" ref="I6:I29" si="2">G6/H6*30</f>
        <v>30</v>
      </c>
      <c r="J6" s="8">
        <v>15</v>
      </c>
      <c r="K6" s="8">
        <f t="shared" ref="K6:K29" si="3">MAX($J$6:$J$29)</f>
        <v>15</v>
      </c>
      <c r="L6" s="8">
        <v>93.52</v>
      </c>
      <c r="M6" s="8">
        <f t="shared" ref="M6:M29" si="4">MAX($L$6:$L$29)</f>
        <v>93.52</v>
      </c>
      <c r="N6" s="8">
        <f t="shared" ref="N6:N29" si="5">J6/K6*15+L6/M6*45</f>
        <v>60</v>
      </c>
      <c r="O6" s="8">
        <f t="shared" ref="O6:O29" si="6">N6</f>
        <v>60</v>
      </c>
      <c r="P6" s="8">
        <v>30</v>
      </c>
      <c r="Q6" s="8">
        <v>10</v>
      </c>
      <c r="R6" s="8">
        <f t="shared" ref="R6:R29" si="7">P6+Q6</f>
        <v>40</v>
      </c>
      <c r="S6" s="8">
        <f t="shared" ref="S6:S29" si="8">MAX($R$6:$R$29)</f>
        <v>52.5</v>
      </c>
      <c r="T6" s="8">
        <f t="shared" ref="T6:T29" si="9">R6/S6*10</f>
        <v>7.61904761904762</v>
      </c>
      <c r="U6" s="8">
        <f t="shared" ref="U6:U29" si="10">SUM(I6+O6+T6)</f>
        <v>97.6190476190476</v>
      </c>
      <c r="V6" s="57">
        <f t="shared" ref="V6:V29" si="11">RANK(U6,$U$6:$U$29,0)</f>
        <v>1</v>
      </c>
      <c r="W6" s="55">
        <v>24</v>
      </c>
      <c r="X6" s="22">
        <f t="shared" ref="X6:X29" si="12">V6/W6</f>
        <v>0.0416666666666667</v>
      </c>
    </row>
    <row r="7" ht="20.25" spans="1:24">
      <c r="A7" s="100" t="s">
        <v>33</v>
      </c>
      <c r="B7" s="100" t="s">
        <v>34</v>
      </c>
      <c r="C7" s="56" t="s">
        <v>31</v>
      </c>
      <c r="D7" s="4" t="s">
        <v>32</v>
      </c>
      <c r="E7" s="8">
        <v>70</v>
      </c>
      <c r="F7" s="8">
        <v>15.5</v>
      </c>
      <c r="G7" s="8">
        <f t="shared" si="0"/>
        <v>85.5</v>
      </c>
      <c r="H7" s="8">
        <f t="shared" si="1"/>
        <v>116</v>
      </c>
      <c r="I7" s="8">
        <f t="shared" si="2"/>
        <v>22.1120689655172</v>
      </c>
      <c r="J7" s="8">
        <v>15</v>
      </c>
      <c r="K7" s="8">
        <f t="shared" si="3"/>
        <v>15</v>
      </c>
      <c r="L7" s="8">
        <v>69.7</v>
      </c>
      <c r="M7" s="8">
        <f t="shared" si="4"/>
        <v>93.52</v>
      </c>
      <c r="N7" s="8">
        <f t="shared" si="5"/>
        <v>48.5382805816938</v>
      </c>
      <c r="O7" s="8">
        <f t="shared" si="6"/>
        <v>48.5382805816938</v>
      </c>
      <c r="P7" s="8">
        <v>30</v>
      </c>
      <c r="Q7" s="8">
        <v>1.5</v>
      </c>
      <c r="R7" s="8">
        <f t="shared" si="7"/>
        <v>31.5</v>
      </c>
      <c r="S7" s="8">
        <f t="shared" si="8"/>
        <v>52.5</v>
      </c>
      <c r="T7" s="8">
        <f t="shared" si="9"/>
        <v>6</v>
      </c>
      <c r="U7" s="8">
        <f t="shared" si="10"/>
        <v>76.650349547211</v>
      </c>
      <c r="V7" s="57">
        <f t="shared" si="11"/>
        <v>2</v>
      </c>
      <c r="W7" s="55">
        <v>24</v>
      </c>
      <c r="X7" s="22">
        <f t="shared" si="12"/>
        <v>0.0833333333333333</v>
      </c>
    </row>
    <row r="8" ht="20.25" spans="1:24">
      <c r="A8" s="100" t="s">
        <v>35</v>
      </c>
      <c r="B8" s="100" t="s">
        <v>36</v>
      </c>
      <c r="C8" s="56" t="s">
        <v>31</v>
      </c>
      <c r="D8" s="4" t="s">
        <v>32</v>
      </c>
      <c r="E8" s="8">
        <v>70</v>
      </c>
      <c r="F8" s="8">
        <v>15</v>
      </c>
      <c r="G8" s="8">
        <f t="shared" si="0"/>
        <v>85</v>
      </c>
      <c r="H8" s="8">
        <f t="shared" si="1"/>
        <v>116</v>
      </c>
      <c r="I8" s="8">
        <f t="shared" si="2"/>
        <v>21.9827586206897</v>
      </c>
      <c r="J8" s="8">
        <v>15</v>
      </c>
      <c r="K8" s="8">
        <f t="shared" si="3"/>
        <v>15</v>
      </c>
      <c r="L8" s="8">
        <v>58.25</v>
      </c>
      <c r="M8" s="8">
        <f t="shared" si="4"/>
        <v>93.52</v>
      </c>
      <c r="N8" s="8">
        <f t="shared" si="5"/>
        <v>43.0287639007699</v>
      </c>
      <c r="O8" s="8">
        <f t="shared" si="6"/>
        <v>43.0287639007699</v>
      </c>
      <c r="P8" s="8">
        <v>30</v>
      </c>
      <c r="Q8" s="8">
        <v>22.5</v>
      </c>
      <c r="R8" s="8">
        <f t="shared" si="7"/>
        <v>52.5</v>
      </c>
      <c r="S8" s="8">
        <f t="shared" si="8"/>
        <v>52.5</v>
      </c>
      <c r="T8" s="8">
        <f t="shared" si="9"/>
        <v>10</v>
      </c>
      <c r="U8" s="8">
        <f t="shared" si="10"/>
        <v>75.0115225214595</v>
      </c>
      <c r="V8" s="57">
        <f t="shared" si="11"/>
        <v>3</v>
      </c>
      <c r="W8" s="55">
        <v>24</v>
      </c>
      <c r="X8" s="22">
        <f t="shared" si="12"/>
        <v>0.125</v>
      </c>
    </row>
    <row r="9" ht="20.25" spans="1:24">
      <c r="A9" s="100" t="s">
        <v>37</v>
      </c>
      <c r="B9" s="100" t="s">
        <v>38</v>
      </c>
      <c r="C9" s="56" t="s">
        <v>31</v>
      </c>
      <c r="D9" s="4" t="s">
        <v>32</v>
      </c>
      <c r="E9" s="8">
        <v>70</v>
      </c>
      <c r="F9" s="8">
        <v>24</v>
      </c>
      <c r="G9" s="8">
        <f t="shared" si="0"/>
        <v>94</v>
      </c>
      <c r="H9" s="8">
        <f t="shared" si="1"/>
        <v>116</v>
      </c>
      <c r="I9" s="8">
        <f t="shared" si="2"/>
        <v>24.3103448275862</v>
      </c>
      <c r="J9" s="8">
        <v>15</v>
      </c>
      <c r="K9" s="8">
        <f t="shared" si="3"/>
        <v>15</v>
      </c>
      <c r="L9" s="8">
        <v>61.25</v>
      </c>
      <c r="M9" s="8">
        <f t="shared" si="4"/>
        <v>93.52</v>
      </c>
      <c r="N9" s="8">
        <f t="shared" si="5"/>
        <v>44.4723053892216</v>
      </c>
      <c r="O9" s="8">
        <f t="shared" si="6"/>
        <v>44.4723053892216</v>
      </c>
      <c r="P9" s="8">
        <v>30</v>
      </c>
      <c r="Q9" s="8">
        <v>2.5</v>
      </c>
      <c r="R9" s="8">
        <f t="shared" si="7"/>
        <v>32.5</v>
      </c>
      <c r="S9" s="8">
        <f t="shared" si="8"/>
        <v>52.5</v>
      </c>
      <c r="T9" s="8">
        <f t="shared" si="9"/>
        <v>6.19047619047619</v>
      </c>
      <c r="U9" s="8">
        <f t="shared" si="10"/>
        <v>74.973126407284</v>
      </c>
      <c r="V9" s="57">
        <f t="shared" si="11"/>
        <v>4</v>
      </c>
      <c r="W9" s="55">
        <v>24</v>
      </c>
      <c r="X9" s="22">
        <f t="shared" si="12"/>
        <v>0.166666666666667</v>
      </c>
    </row>
    <row r="10" ht="20.25" spans="1:24">
      <c r="A10" s="100" t="s">
        <v>39</v>
      </c>
      <c r="B10" s="100" t="s">
        <v>40</v>
      </c>
      <c r="C10" s="56" t="s">
        <v>31</v>
      </c>
      <c r="D10" s="4" t="s">
        <v>32</v>
      </c>
      <c r="E10" s="8">
        <v>70</v>
      </c>
      <c r="F10" s="8">
        <v>11.88</v>
      </c>
      <c r="G10" s="8">
        <f t="shared" si="0"/>
        <v>81.88</v>
      </c>
      <c r="H10" s="8">
        <f t="shared" si="1"/>
        <v>116</v>
      </c>
      <c r="I10" s="8">
        <f t="shared" si="2"/>
        <v>21.1758620689655</v>
      </c>
      <c r="J10" s="8">
        <v>15</v>
      </c>
      <c r="K10" s="8">
        <f t="shared" si="3"/>
        <v>15</v>
      </c>
      <c r="L10" s="8">
        <v>56.5</v>
      </c>
      <c r="M10" s="8">
        <f t="shared" si="4"/>
        <v>93.52</v>
      </c>
      <c r="N10" s="8">
        <f t="shared" si="5"/>
        <v>42.1866980325064</v>
      </c>
      <c r="O10" s="8">
        <f t="shared" si="6"/>
        <v>42.1866980325064</v>
      </c>
      <c r="P10" s="8">
        <v>30</v>
      </c>
      <c r="Q10" s="8">
        <v>1</v>
      </c>
      <c r="R10" s="8">
        <f t="shared" si="7"/>
        <v>31</v>
      </c>
      <c r="S10" s="8">
        <f t="shared" si="8"/>
        <v>52.5</v>
      </c>
      <c r="T10" s="8">
        <f t="shared" si="9"/>
        <v>5.90476190476191</v>
      </c>
      <c r="U10" s="8">
        <f t="shared" si="10"/>
        <v>69.2673220062338</v>
      </c>
      <c r="V10" s="57">
        <f t="shared" si="11"/>
        <v>5</v>
      </c>
      <c r="W10" s="55">
        <v>24</v>
      </c>
      <c r="X10" s="22">
        <f t="shared" si="12"/>
        <v>0.208333333333333</v>
      </c>
    </row>
    <row r="11" ht="20.25" spans="1:24">
      <c r="A11" s="100" t="s">
        <v>41</v>
      </c>
      <c r="B11" s="100" t="s">
        <v>42</v>
      </c>
      <c r="C11" s="56" t="s">
        <v>31</v>
      </c>
      <c r="D11" s="4" t="s">
        <v>32</v>
      </c>
      <c r="E11" s="8">
        <v>70</v>
      </c>
      <c r="F11" s="8">
        <v>2</v>
      </c>
      <c r="G11" s="8">
        <f t="shared" si="0"/>
        <v>72</v>
      </c>
      <c r="H11" s="8">
        <f t="shared" si="1"/>
        <v>116</v>
      </c>
      <c r="I11" s="8">
        <f t="shared" si="2"/>
        <v>18.6206896551724</v>
      </c>
      <c r="J11" s="8">
        <v>15</v>
      </c>
      <c r="K11" s="8">
        <f t="shared" si="3"/>
        <v>15</v>
      </c>
      <c r="L11" s="8">
        <v>60</v>
      </c>
      <c r="M11" s="8">
        <f t="shared" si="4"/>
        <v>93.52</v>
      </c>
      <c r="N11" s="8">
        <f t="shared" si="5"/>
        <v>43.8708297690334</v>
      </c>
      <c r="O11" s="8">
        <f t="shared" si="6"/>
        <v>43.8708297690334</v>
      </c>
      <c r="P11" s="8">
        <v>30</v>
      </c>
      <c r="Q11" s="8">
        <v>0</v>
      </c>
      <c r="R11" s="8">
        <f t="shared" si="7"/>
        <v>30</v>
      </c>
      <c r="S11" s="8">
        <f t="shared" si="8"/>
        <v>52.5</v>
      </c>
      <c r="T11" s="8">
        <f t="shared" si="9"/>
        <v>5.71428571428571</v>
      </c>
      <c r="U11" s="8">
        <f t="shared" si="10"/>
        <v>68.2058051384915</v>
      </c>
      <c r="V11" s="57">
        <f t="shared" si="11"/>
        <v>6</v>
      </c>
      <c r="W11" s="55">
        <v>24</v>
      </c>
      <c r="X11" s="22">
        <f t="shared" si="12"/>
        <v>0.25</v>
      </c>
    </row>
    <row r="12" ht="20.25" spans="1:24">
      <c r="A12" s="100" t="s">
        <v>43</v>
      </c>
      <c r="B12" s="100" t="s">
        <v>44</v>
      </c>
      <c r="C12" s="56" t="s">
        <v>31</v>
      </c>
      <c r="D12" s="4" t="s">
        <v>32</v>
      </c>
      <c r="E12" s="8">
        <v>70</v>
      </c>
      <c r="F12" s="8">
        <v>29</v>
      </c>
      <c r="G12" s="8">
        <f t="shared" si="0"/>
        <v>99</v>
      </c>
      <c r="H12" s="8">
        <f t="shared" si="1"/>
        <v>116</v>
      </c>
      <c r="I12" s="8">
        <f t="shared" si="2"/>
        <v>25.6034482758621</v>
      </c>
      <c r="J12" s="8">
        <v>15</v>
      </c>
      <c r="K12" s="8">
        <f t="shared" si="3"/>
        <v>15</v>
      </c>
      <c r="L12" s="8">
        <v>32.1</v>
      </c>
      <c r="M12" s="8">
        <f t="shared" si="4"/>
        <v>93.52</v>
      </c>
      <c r="N12" s="8">
        <f t="shared" si="5"/>
        <v>30.4458939264329</v>
      </c>
      <c r="O12" s="8">
        <f t="shared" si="6"/>
        <v>30.4458939264329</v>
      </c>
      <c r="P12" s="8">
        <v>30</v>
      </c>
      <c r="Q12" s="8">
        <v>6.5</v>
      </c>
      <c r="R12" s="8">
        <f t="shared" si="7"/>
        <v>36.5</v>
      </c>
      <c r="S12" s="8">
        <f t="shared" si="8"/>
        <v>52.5</v>
      </c>
      <c r="T12" s="8">
        <f t="shared" si="9"/>
        <v>6.95238095238095</v>
      </c>
      <c r="U12" s="8">
        <f t="shared" si="10"/>
        <v>63.0017231546759</v>
      </c>
      <c r="V12" s="57">
        <f t="shared" si="11"/>
        <v>7</v>
      </c>
      <c r="W12" s="55">
        <v>24</v>
      </c>
      <c r="X12" s="22">
        <f t="shared" si="12"/>
        <v>0.291666666666667</v>
      </c>
    </row>
    <row r="13" ht="20.25" spans="1:24">
      <c r="A13" s="100" t="s">
        <v>45</v>
      </c>
      <c r="B13" s="100" t="s">
        <v>46</v>
      </c>
      <c r="C13" s="56" t="s">
        <v>31</v>
      </c>
      <c r="D13" s="4" t="s">
        <v>32</v>
      </c>
      <c r="E13" s="8">
        <v>70</v>
      </c>
      <c r="F13" s="8">
        <v>18</v>
      </c>
      <c r="G13" s="8">
        <f t="shared" si="0"/>
        <v>88</v>
      </c>
      <c r="H13" s="8">
        <f t="shared" si="1"/>
        <v>116</v>
      </c>
      <c r="I13" s="8">
        <f t="shared" si="2"/>
        <v>22.7586206896552</v>
      </c>
      <c r="J13" s="8">
        <v>15</v>
      </c>
      <c r="K13" s="8">
        <f t="shared" si="3"/>
        <v>15</v>
      </c>
      <c r="L13" s="8">
        <v>25.5</v>
      </c>
      <c r="M13" s="8">
        <f t="shared" si="4"/>
        <v>93.52</v>
      </c>
      <c r="N13" s="8">
        <f t="shared" si="5"/>
        <v>27.2701026518392</v>
      </c>
      <c r="O13" s="8">
        <f t="shared" si="6"/>
        <v>27.2701026518392</v>
      </c>
      <c r="P13" s="8">
        <v>30</v>
      </c>
      <c r="Q13" s="8">
        <v>3</v>
      </c>
      <c r="R13" s="8">
        <f t="shared" si="7"/>
        <v>33</v>
      </c>
      <c r="S13" s="8">
        <f t="shared" si="8"/>
        <v>52.5</v>
      </c>
      <c r="T13" s="8">
        <f t="shared" si="9"/>
        <v>6.28571428571429</v>
      </c>
      <c r="U13" s="8">
        <f t="shared" si="10"/>
        <v>56.3144376272086</v>
      </c>
      <c r="V13" s="57">
        <f t="shared" si="11"/>
        <v>8</v>
      </c>
      <c r="W13" s="55">
        <v>24</v>
      </c>
      <c r="X13" s="22">
        <f t="shared" si="12"/>
        <v>0.333333333333333</v>
      </c>
    </row>
    <row r="14" ht="20.25" spans="1:24">
      <c r="A14" s="100" t="s">
        <v>47</v>
      </c>
      <c r="B14" s="100" t="s">
        <v>48</v>
      </c>
      <c r="C14" s="56" t="s">
        <v>31</v>
      </c>
      <c r="D14" s="4" t="s">
        <v>32</v>
      </c>
      <c r="E14" s="8">
        <v>70</v>
      </c>
      <c r="F14" s="8">
        <v>3</v>
      </c>
      <c r="G14" s="8">
        <f t="shared" si="0"/>
        <v>73</v>
      </c>
      <c r="H14" s="8">
        <f t="shared" si="1"/>
        <v>116</v>
      </c>
      <c r="I14" s="8">
        <f t="shared" si="2"/>
        <v>18.8793103448276</v>
      </c>
      <c r="J14" s="8">
        <v>15</v>
      </c>
      <c r="K14" s="8">
        <f t="shared" si="3"/>
        <v>15</v>
      </c>
      <c r="L14" s="8">
        <v>17</v>
      </c>
      <c r="M14" s="8">
        <f t="shared" si="4"/>
        <v>93.52</v>
      </c>
      <c r="N14" s="8">
        <f t="shared" si="5"/>
        <v>23.1800684345595</v>
      </c>
      <c r="O14" s="8">
        <f t="shared" si="6"/>
        <v>23.1800684345595</v>
      </c>
      <c r="P14" s="8">
        <v>30</v>
      </c>
      <c r="Q14" s="8">
        <v>1</v>
      </c>
      <c r="R14" s="8">
        <f t="shared" si="7"/>
        <v>31</v>
      </c>
      <c r="S14" s="8">
        <f t="shared" si="8"/>
        <v>52.5</v>
      </c>
      <c r="T14" s="8">
        <f t="shared" si="9"/>
        <v>5.90476190476191</v>
      </c>
      <c r="U14" s="8">
        <f t="shared" si="10"/>
        <v>47.9641406841489</v>
      </c>
      <c r="V14" s="57">
        <f t="shared" si="11"/>
        <v>9</v>
      </c>
      <c r="W14" s="55">
        <v>24</v>
      </c>
      <c r="X14" s="22">
        <f t="shared" si="12"/>
        <v>0.375</v>
      </c>
    </row>
    <row r="15" ht="20.25" spans="1:24">
      <c r="A15" s="100" t="s">
        <v>49</v>
      </c>
      <c r="B15" s="100" t="s">
        <v>50</v>
      </c>
      <c r="C15" s="56" t="s">
        <v>31</v>
      </c>
      <c r="D15" s="4" t="s">
        <v>32</v>
      </c>
      <c r="E15" s="8">
        <v>70</v>
      </c>
      <c r="F15" s="8">
        <v>-6</v>
      </c>
      <c r="G15" s="8">
        <f t="shared" si="0"/>
        <v>64</v>
      </c>
      <c r="H15" s="8">
        <f t="shared" si="1"/>
        <v>116</v>
      </c>
      <c r="I15" s="8">
        <f t="shared" si="2"/>
        <v>16.551724137931</v>
      </c>
      <c r="J15" s="8">
        <v>15</v>
      </c>
      <c r="K15" s="8">
        <f t="shared" si="3"/>
        <v>15</v>
      </c>
      <c r="L15" s="8">
        <v>21</v>
      </c>
      <c r="M15" s="8">
        <f t="shared" si="4"/>
        <v>93.52</v>
      </c>
      <c r="N15" s="8">
        <f t="shared" si="5"/>
        <v>25.1047904191617</v>
      </c>
      <c r="O15" s="8">
        <f t="shared" si="6"/>
        <v>25.1047904191617</v>
      </c>
      <c r="P15" s="8">
        <v>30</v>
      </c>
      <c r="Q15" s="8">
        <v>0</v>
      </c>
      <c r="R15" s="8">
        <f t="shared" si="7"/>
        <v>30</v>
      </c>
      <c r="S15" s="8">
        <f t="shared" si="8"/>
        <v>52.5</v>
      </c>
      <c r="T15" s="8">
        <f t="shared" si="9"/>
        <v>5.71428571428571</v>
      </c>
      <c r="U15" s="8">
        <f t="shared" si="10"/>
        <v>47.3708002713784</v>
      </c>
      <c r="V15" s="57">
        <f t="shared" si="11"/>
        <v>10</v>
      </c>
      <c r="W15" s="55">
        <v>24</v>
      </c>
      <c r="X15" s="22">
        <f t="shared" si="12"/>
        <v>0.416666666666667</v>
      </c>
    </row>
    <row r="16" ht="20.25" spans="1:24">
      <c r="A16" s="100" t="s">
        <v>51</v>
      </c>
      <c r="B16" s="100" t="s">
        <v>52</v>
      </c>
      <c r="C16" s="56" t="s">
        <v>31</v>
      </c>
      <c r="D16" s="4" t="s">
        <v>32</v>
      </c>
      <c r="E16" s="8">
        <v>70</v>
      </c>
      <c r="F16" s="8">
        <v>19.75</v>
      </c>
      <c r="G16" s="8">
        <f t="shared" si="0"/>
        <v>89.75</v>
      </c>
      <c r="H16" s="8">
        <f t="shared" si="1"/>
        <v>116</v>
      </c>
      <c r="I16" s="8">
        <f t="shared" si="2"/>
        <v>23.2112068965517</v>
      </c>
      <c r="J16" s="8">
        <v>15</v>
      </c>
      <c r="K16" s="8">
        <f t="shared" si="3"/>
        <v>15</v>
      </c>
      <c r="L16" s="8">
        <v>1.25</v>
      </c>
      <c r="M16" s="8">
        <f t="shared" si="4"/>
        <v>93.52</v>
      </c>
      <c r="N16" s="8">
        <f t="shared" si="5"/>
        <v>15.6014756201882</v>
      </c>
      <c r="O16" s="8">
        <f t="shared" si="6"/>
        <v>15.6014756201882</v>
      </c>
      <c r="P16" s="8">
        <v>30</v>
      </c>
      <c r="Q16" s="8">
        <v>0.5</v>
      </c>
      <c r="R16" s="8">
        <f t="shared" si="7"/>
        <v>30.5</v>
      </c>
      <c r="S16" s="8">
        <f t="shared" si="8"/>
        <v>52.5</v>
      </c>
      <c r="T16" s="8">
        <f t="shared" si="9"/>
        <v>5.80952380952381</v>
      </c>
      <c r="U16" s="8">
        <f t="shared" si="10"/>
        <v>44.6222063262637</v>
      </c>
      <c r="V16" s="57">
        <f t="shared" si="11"/>
        <v>11</v>
      </c>
      <c r="W16" s="55">
        <v>24</v>
      </c>
      <c r="X16" s="22">
        <f t="shared" si="12"/>
        <v>0.458333333333333</v>
      </c>
    </row>
    <row r="17" ht="20.25" spans="1:24">
      <c r="A17" s="100" t="s">
        <v>53</v>
      </c>
      <c r="B17" s="100" t="s">
        <v>54</v>
      </c>
      <c r="C17" s="56" t="s">
        <v>31</v>
      </c>
      <c r="D17" s="4" t="s">
        <v>32</v>
      </c>
      <c r="E17" s="8">
        <v>70</v>
      </c>
      <c r="F17" s="8">
        <v>7.75</v>
      </c>
      <c r="G17" s="8">
        <f t="shared" si="0"/>
        <v>77.75</v>
      </c>
      <c r="H17" s="8">
        <f t="shared" si="1"/>
        <v>116</v>
      </c>
      <c r="I17" s="8">
        <f t="shared" si="2"/>
        <v>20.1077586206897</v>
      </c>
      <c r="J17" s="8">
        <v>15</v>
      </c>
      <c r="K17" s="8">
        <f t="shared" si="3"/>
        <v>15</v>
      </c>
      <c r="L17" s="8">
        <v>7</v>
      </c>
      <c r="M17" s="8">
        <f t="shared" si="4"/>
        <v>93.52</v>
      </c>
      <c r="N17" s="8">
        <f t="shared" si="5"/>
        <v>18.3682634730539</v>
      </c>
      <c r="O17" s="8">
        <f t="shared" si="6"/>
        <v>18.3682634730539</v>
      </c>
      <c r="P17" s="8">
        <v>30</v>
      </c>
      <c r="Q17" s="8">
        <v>1.5</v>
      </c>
      <c r="R17" s="8">
        <f t="shared" si="7"/>
        <v>31.5</v>
      </c>
      <c r="S17" s="8">
        <f t="shared" si="8"/>
        <v>52.5</v>
      </c>
      <c r="T17" s="8">
        <f t="shared" si="9"/>
        <v>6</v>
      </c>
      <c r="U17" s="8">
        <f t="shared" si="10"/>
        <v>44.4760220937436</v>
      </c>
      <c r="V17" s="57">
        <f t="shared" si="11"/>
        <v>12</v>
      </c>
      <c r="W17" s="55">
        <v>24</v>
      </c>
      <c r="X17" s="22">
        <f t="shared" si="12"/>
        <v>0.5</v>
      </c>
    </row>
    <row r="18" ht="20.25" spans="1:24">
      <c r="A18" s="100" t="s">
        <v>55</v>
      </c>
      <c r="B18" s="100" t="s">
        <v>56</v>
      </c>
      <c r="C18" s="56" t="s">
        <v>31</v>
      </c>
      <c r="D18" s="4" t="s">
        <v>32</v>
      </c>
      <c r="E18" s="8">
        <v>70</v>
      </c>
      <c r="F18" s="8">
        <v>8.75</v>
      </c>
      <c r="G18" s="8">
        <f t="shared" si="0"/>
        <v>78.75</v>
      </c>
      <c r="H18" s="8">
        <f t="shared" si="1"/>
        <v>116</v>
      </c>
      <c r="I18" s="8">
        <f t="shared" si="2"/>
        <v>20.3663793103448</v>
      </c>
      <c r="J18" s="8">
        <v>15</v>
      </c>
      <c r="K18" s="8">
        <f t="shared" si="3"/>
        <v>15</v>
      </c>
      <c r="L18" s="8">
        <v>1</v>
      </c>
      <c r="M18" s="8">
        <f t="shared" si="4"/>
        <v>93.52</v>
      </c>
      <c r="N18" s="8">
        <f t="shared" si="5"/>
        <v>15.4811804961506</v>
      </c>
      <c r="O18" s="8">
        <f t="shared" si="6"/>
        <v>15.4811804961506</v>
      </c>
      <c r="P18" s="8">
        <v>30</v>
      </c>
      <c r="Q18" s="8">
        <v>9.5</v>
      </c>
      <c r="R18" s="8">
        <f t="shared" si="7"/>
        <v>39.5</v>
      </c>
      <c r="S18" s="8">
        <f t="shared" si="8"/>
        <v>52.5</v>
      </c>
      <c r="T18" s="8">
        <f t="shared" si="9"/>
        <v>7.52380952380952</v>
      </c>
      <c r="U18" s="8">
        <f t="shared" si="10"/>
        <v>43.3713693303049</v>
      </c>
      <c r="V18" s="57">
        <f t="shared" si="11"/>
        <v>13</v>
      </c>
      <c r="W18" s="55">
        <v>24</v>
      </c>
      <c r="X18" s="22">
        <f t="shared" si="12"/>
        <v>0.541666666666667</v>
      </c>
    </row>
    <row r="19" ht="20.25" spans="1:24">
      <c r="A19" s="100" t="s">
        <v>57</v>
      </c>
      <c r="B19" s="100" t="s">
        <v>58</v>
      </c>
      <c r="C19" s="56" t="s">
        <v>31</v>
      </c>
      <c r="D19" s="4" t="s">
        <v>32</v>
      </c>
      <c r="E19" s="8">
        <v>70</v>
      </c>
      <c r="F19" s="8">
        <v>7.25</v>
      </c>
      <c r="G19" s="8">
        <f t="shared" si="0"/>
        <v>77.25</v>
      </c>
      <c r="H19" s="8">
        <f t="shared" si="1"/>
        <v>116</v>
      </c>
      <c r="I19" s="8">
        <f t="shared" si="2"/>
        <v>19.9784482758621</v>
      </c>
      <c r="J19" s="8">
        <v>15</v>
      </c>
      <c r="K19" s="8">
        <f t="shared" si="3"/>
        <v>15</v>
      </c>
      <c r="L19" s="8">
        <v>3.5</v>
      </c>
      <c r="M19" s="8">
        <f t="shared" si="4"/>
        <v>93.52</v>
      </c>
      <c r="N19" s="8">
        <f t="shared" si="5"/>
        <v>16.6841317365269</v>
      </c>
      <c r="O19" s="8">
        <f t="shared" si="6"/>
        <v>16.6841317365269</v>
      </c>
      <c r="P19" s="8">
        <v>30</v>
      </c>
      <c r="Q19" s="8">
        <v>1</v>
      </c>
      <c r="R19" s="8">
        <f t="shared" si="7"/>
        <v>31</v>
      </c>
      <c r="S19" s="8">
        <f t="shared" si="8"/>
        <v>52.5</v>
      </c>
      <c r="T19" s="8">
        <f t="shared" si="9"/>
        <v>5.90476190476191</v>
      </c>
      <c r="U19" s="8">
        <f t="shared" si="10"/>
        <v>42.5673419171509</v>
      </c>
      <c r="V19" s="57">
        <f t="shared" si="11"/>
        <v>14</v>
      </c>
      <c r="W19" s="55">
        <v>24</v>
      </c>
      <c r="X19" s="22">
        <f t="shared" si="12"/>
        <v>0.583333333333333</v>
      </c>
    </row>
    <row r="20" ht="20.25" spans="1:24">
      <c r="A20" s="100" t="s">
        <v>59</v>
      </c>
      <c r="B20" s="100" t="s">
        <v>60</v>
      </c>
      <c r="C20" s="56" t="s">
        <v>31</v>
      </c>
      <c r="D20" s="4" t="s">
        <v>32</v>
      </c>
      <c r="E20" s="8">
        <v>70</v>
      </c>
      <c r="F20" s="8">
        <v>2</v>
      </c>
      <c r="G20" s="8">
        <f t="shared" si="0"/>
        <v>72</v>
      </c>
      <c r="H20" s="8">
        <f t="shared" si="1"/>
        <v>116</v>
      </c>
      <c r="I20" s="8">
        <f t="shared" si="2"/>
        <v>18.6206896551724</v>
      </c>
      <c r="J20" s="8">
        <v>15</v>
      </c>
      <c r="K20" s="8">
        <f t="shared" si="3"/>
        <v>15</v>
      </c>
      <c r="L20" s="8">
        <v>5</v>
      </c>
      <c r="M20" s="8">
        <f t="shared" si="4"/>
        <v>93.52</v>
      </c>
      <c r="N20" s="8">
        <f t="shared" si="5"/>
        <v>17.4059024807528</v>
      </c>
      <c r="O20" s="8">
        <f t="shared" si="6"/>
        <v>17.4059024807528</v>
      </c>
      <c r="P20" s="8">
        <v>30</v>
      </c>
      <c r="Q20" s="8">
        <v>1</v>
      </c>
      <c r="R20" s="8">
        <f t="shared" si="7"/>
        <v>31</v>
      </c>
      <c r="S20" s="8">
        <f t="shared" si="8"/>
        <v>52.5</v>
      </c>
      <c r="T20" s="8">
        <f t="shared" si="9"/>
        <v>5.90476190476191</v>
      </c>
      <c r="U20" s="8">
        <f t="shared" si="10"/>
        <v>41.9313540406871</v>
      </c>
      <c r="V20" s="57">
        <f t="shared" si="11"/>
        <v>15</v>
      </c>
      <c r="W20" s="55">
        <v>24</v>
      </c>
      <c r="X20" s="22">
        <f t="shared" si="12"/>
        <v>0.625</v>
      </c>
    </row>
    <row r="21" ht="20.25" spans="1:24">
      <c r="A21" s="101" t="s">
        <v>61</v>
      </c>
      <c r="B21" s="101" t="s">
        <v>62</v>
      </c>
      <c r="C21" s="50" t="s">
        <v>31</v>
      </c>
      <c r="D21" s="31" t="s">
        <v>32</v>
      </c>
      <c r="E21" s="14">
        <v>70</v>
      </c>
      <c r="F21" s="14">
        <v>7.88</v>
      </c>
      <c r="G21" s="14">
        <f t="shared" si="0"/>
        <v>77.88</v>
      </c>
      <c r="H21" s="14">
        <f t="shared" si="1"/>
        <v>116</v>
      </c>
      <c r="I21" s="14">
        <f t="shared" si="2"/>
        <v>20.1413793103448</v>
      </c>
      <c r="J21" s="14">
        <v>15</v>
      </c>
      <c r="K21" s="14">
        <f t="shared" si="3"/>
        <v>15</v>
      </c>
      <c r="L21" s="14">
        <v>0.5</v>
      </c>
      <c r="M21" s="14">
        <f t="shared" si="4"/>
        <v>93.52</v>
      </c>
      <c r="N21" s="14">
        <f t="shared" si="5"/>
        <v>15.2405902480753</v>
      </c>
      <c r="O21" s="14">
        <f t="shared" si="6"/>
        <v>15.2405902480753</v>
      </c>
      <c r="P21" s="14">
        <v>30</v>
      </c>
      <c r="Q21" s="14">
        <v>0</v>
      </c>
      <c r="R21" s="14">
        <f t="shared" si="7"/>
        <v>30</v>
      </c>
      <c r="S21" s="14">
        <f t="shared" si="8"/>
        <v>52.5</v>
      </c>
      <c r="T21" s="14">
        <f t="shared" si="9"/>
        <v>5.71428571428571</v>
      </c>
      <c r="U21" s="14">
        <f t="shared" si="10"/>
        <v>41.0962552727058</v>
      </c>
      <c r="V21" s="66">
        <f t="shared" si="11"/>
        <v>16</v>
      </c>
      <c r="W21" s="53">
        <v>24</v>
      </c>
      <c r="X21" s="17">
        <f t="shared" si="12"/>
        <v>0.666666666666667</v>
      </c>
    </row>
    <row r="22" ht="20.25" spans="1:24">
      <c r="A22" s="100" t="s">
        <v>63</v>
      </c>
      <c r="B22" s="100" t="s">
        <v>64</v>
      </c>
      <c r="C22" s="33" t="s">
        <v>31</v>
      </c>
      <c r="D22" s="4" t="s">
        <v>32</v>
      </c>
      <c r="E22" s="8">
        <v>70</v>
      </c>
      <c r="F22" s="8">
        <v>7.5</v>
      </c>
      <c r="G22" s="8">
        <f t="shared" si="0"/>
        <v>77.5</v>
      </c>
      <c r="H22" s="8">
        <f t="shared" si="1"/>
        <v>116</v>
      </c>
      <c r="I22" s="8">
        <f t="shared" si="2"/>
        <v>20.0431034482759</v>
      </c>
      <c r="J22" s="8">
        <v>15</v>
      </c>
      <c r="K22" s="8">
        <f t="shared" si="3"/>
        <v>15</v>
      </c>
      <c r="L22" s="8">
        <v>0.5</v>
      </c>
      <c r="M22" s="8">
        <f t="shared" si="4"/>
        <v>93.52</v>
      </c>
      <c r="N22" s="8">
        <f t="shared" si="5"/>
        <v>15.2405902480753</v>
      </c>
      <c r="O22" s="8">
        <f t="shared" si="6"/>
        <v>15.2405902480753</v>
      </c>
      <c r="P22" s="8">
        <v>30</v>
      </c>
      <c r="Q22" s="8">
        <v>0</v>
      </c>
      <c r="R22" s="8">
        <f t="shared" si="7"/>
        <v>30</v>
      </c>
      <c r="S22" s="8">
        <f t="shared" si="8"/>
        <v>52.5</v>
      </c>
      <c r="T22" s="8">
        <f t="shared" si="9"/>
        <v>5.71428571428571</v>
      </c>
      <c r="U22" s="8">
        <f t="shared" si="10"/>
        <v>40.9979794106369</v>
      </c>
      <c r="V22" s="57">
        <f t="shared" si="11"/>
        <v>17</v>
      </c>
      <c r="W22" s="55">
        <v>24</v>
      </c>
      <c r="X22" s="22">
        <f t="shared" si="12"/>
        <v>0.708333333333333</v>
      </c>
    </row>
    <row r="23" ht="20.25" spans="1:24">
      <c r="A23" s="100" t="s">
        <v>65</v>
      </c>
      <c r="B23" s="100" t="s">
        <v>66</v>
      </c>
      <c r="C23" s="33" t="s">
        <v>31</v>
      </c>
      <c r="D23" s="4" t="s">
        <v>32</v>
      </c>
      <c r="E23" s="8">
        <v>70</v>
      </c>
      <c r="F23" s="8">
        <v>1.75</v>
      </c>
      <c r="G23" s="8">
        <f t="shared" si="0"/>
        <v>71.75</v>
      </c>
      <c r="H23" s="8">
        <f t="shared" si="1"/>
        <v>116</v>
      </c>
      <c r="I23" s="8">
        <f t="shared" si="2"/>
        <v>18.5560344827586</v>
      </c>
      <c r="J23" s="8">
        <v>15</v>
      </c>
      <c r="K23" s="8">
        <f t="shared" si="3"/>
        <v>15</v>
      </c>
      <c r="L23" s="8">
        <v>1</v>
      </c>
      <c r="M23" s="8">
        <f t="shared" si="4"/>
        <v>93.52</v>
      </c>
      <c r="N23" s="8">
        <f t="shared" si="5"/>
        <v>15.4811804961506</v>
      </c>
      <c r="O23" s="8">
        <f t="shared" si="6"/>
        <v>15.4811804961506</v>
      </c>
      <c r="P23" s="8">
        <v>30</v>
      </c>
      <c r="Q23" s="8">
        <v>0.5</v>
      </c>
      <c r="R23" s="8">
        <f t="shared" si="7"/>
        <v>30.5</v>
      </c>
      <c r="S23" s="8">
        <f t="shared" si="8"/>
        <v>52.5</v>
      </c>
      <c r="T23" s="8">
        <f t="shared" si="9"/>
        <v>5.80952380952381</v>
      </c>
      <c r="U23" s="8">
        <f t="shared" si="10"/>
        <v>39.846738788433</v>
      </c>
      <c r="V23" s="57">
        <f t="shared" si="11"/>
        <v>18</v>
      </c>
      <c r="W23" s="55">
        <v>24</v>
      </c>
      <c r="X23" s="22">
        <f t="shared" si="12"/>
        <v>0.75</v>
      </c>
    </row>
    <row r="24" ht="20.25" spans="1:24">
      <c r="A24" s="100" t="s">
        <v>67</v>
      </c>
      <c r="B24" s="100" t="s">
        <v>68</v>
      </c>
      <c r="C24" s="33" t="s">
        <v>31</v>
      </c>
      <c r="D24" s="4" t="s">
        <v>32</v>
      </c>
      <c r="E24" s="8">
        <v>70</v>
      </c>
      <c r="F24" s="8">
        <v>0.25</v>
      </c>
      <c r="G24" s="8">
        <f t="shared" si="0"/>
        <v>70.25</v>
      </c>
      <c r="H24" s="8">
        <f t="shared" si="1"/>
        <v>116</v>
      </c>
      <c r="I24" s="8">
        <f t="shared" si="2"/>
        <v>18.1681034482759</v>
      </c>
      <c r="J24" s="8">
        <v>15</v>
      </c>
      <c r="K24" s="8">
        <f t="shared" si="3"/>
        <v>15</v>
      </c>
      <c r="L24" s="8">
        <v>0.5</v>
      </c>
      <c r="M24" s="8">
        <f t="shared" si="4"/>
        <v>93.52</v>
      </c>
      <c r="N24" s="8">
        <f t="shared" si="5"/>
        <v>15.2405902480753</v>
      </c>
      <c r="O24" s="8">
        <f t="shared" si="6"/>
        <v>15.2405902480753</v>
      </c>
      <c r="P24" s="8">
        <v>30</v>
      </c>
      <c r="Q24" s="8">
        <v>0.5</v>
      </c>
      <c r="R24" s="8">
        <f t="shared" si="7"/>
        <v>30.5</v>
      </c>
      <c r="S24" s="8">
        <f t="shared" si="8"/>
        <v>52.5</v>
      </c>
      <c r="T24" s="8">
        <f t="shared" si="9"/>
        <v>5.80952380952381</v>
      </c>
      <c r="U24" s="8">
        <f t="shared" si="10"/>
        <v>39.218217505875</v>
      </c>
      <c r="V24" s="57">
        <f t="shared" si="11"/>
        <v>19</v>
      </c>
      <c r="W24" s="55">
        <v>24</v>
      </c>
      <c r="X24" s="22">
        <f t="shared" si="12"/>
        <v>0.791666666666667</v>
      </c>
    </row>
    <row r="25" ht="20.25" spans="1:24">
      <c r="A25" s="100" t="s">
        <v>69</v>
      </c>
      <c r="B25" s="100" t="s">
        <v>70</v>
      </c>
      <c r="C25" s="33" t="s">
        <v>31</v>
      </c>
      <c r="D25" s="4" t="s">
        <v>32</v>
      </c>
      <c r="E25" s="8">
        <v>70</v>
      </c>
      <c r="F25" s="8">
        <v>1.5</v>
      </c>
      <c r="G25" s="8">
        <f t="shared" si="0"/>
        <v>71.5</v>
      </c>
      <c r="H25" s="8">
        <f t="shared" si="1"/>
        <v>116</v>
      </c>
      <c r="I25" s="8">
        <f t="shared" si="2"/>
        <v>18.4913793103448</v>
      </c>
      <c r="J25" s="8">
        <v>15</v>
      </c>
      <c r="K25" s="8">
        <f t="shared" si="3"/>
        <v>15</v>
      </c>
      <c r="L25" s="8">
        <v>0</v>
      </c>
      <c r="M25" s="8">
        <f t="shared" si="4"/>
        <v>93.52</v>
      </c>
      <c r="N25" s="8">
        <f t="shared" si="5"/>
        <v>15</v>
      </c>
      <c r="O25" s="8">
        <f t="shared" si="6"/>
        <v>15</v>
      </c>
      <c r="P25" s="8">
        <v>30</v>
      </c>
      <c r="Q25" s="8">
        <v>0</v>
      </c>
      <c r="R25" s="8">
        <f t="shared" si="7"/>
        <v>30</v>
      </c>
      <c r="S25" s="8">
        <f t="shared" si="8"/>
        <v>52.5</v>
      </c>
      <c r="T25" s="8">
        <f t="shared" si="9"/>
        <v>5.71428571428571</v>
      </c>
      <c r="U25" s="8">
        <f t="shared" si="10"/>
        <v>39.2056650246305</v>
      </c>
      <c r="V25" s="57">
        <f t="shared" si="11"/>
        <v>20</v>
      </c>
      <c r="W25" s="55">
        <v>24</v>
      </c>
      <c r="X25" s="22">
        <f t="shared" si="12"/>
        <v>0.833333333333333</v>
      </c>
    </row>
    <row r="26" ht="20.25" spans="1:24">
      <c r="A26" s="100" t="s">
        <v>71</v>
      </c>
      <c r="B26" s="100" t="s">
        <v>72</v>
      </c>
      <c r="C26" s="33" t="s">
        <v>31</v>
      </c>
      <c r="D26" s="4" t="s">
        <v>32</v>
      </c>
      <c r="E26" s="8">
        <v>70</v>
      </c>
      <c r="F26" s="8">
        <v>1</v>
      </c>
      <c r="G26" s="8">
        <f t="shared" si="0"/>
        <v>71</v>
      </c>
      <c r="H26" s="8">
        <f t="shared" si="1"/>
        <v>116</v>
      </c>
      <c r="I26" s="8">
        <f t="shared" si="2"/>
        <v>18.3620689655172</v>
      </c>
      <c r="J26" s="8">
        <v>15</v>
      </c>
      <c r="K26" s="8">
        <f t="shared" si="3"/>
        <v>15</v>
      </c>
      <c r="L26" s="8">
        <v>0</v>
      </c>
      <c r="M26" s="8">
        <f t="shared" si="4"/>
        <v>93.52</v>
      </c>
      <c r="N26" s="8">
        <f t="shared" si="5"/>
        <v>15</v>
      </c>
      <c r="O26" s="8">
        <f t="shared" si="6"/>
        <v>15</v>
      </c>
      <c r="P26" s="8">
        <v>30</v>
      </c>
      <c r="Q26" s="8">
        <v>0</v>
      </c>
      <c r="R26" s="8">
        <f t="shared" si="7"/>
        <v>30</v>
      </c>
      <c r="S26" s="8">
        <f t="shared" si="8"/>
        <v>52.5</v>
      </c>
      <c r="T26" s="8">
        <f t="shared" si="9"/>
        <v>5.71428571428571</v>
      </c>
      <c r="U26" s="8">
        <f t="shared" si="10"/>
        <v>39.076354679803</v>
      </c>
      <c r="V26" s="57">
        <f t="shared" si="11"/>
        <v>21</v>
      </c>
      <c r="W26" s="55">
        <v>24</v>
      </c>
      <c r="X26" s="22">
        <f t="shared" si="12"/>
        <v>0.875</v>
      </c>
    </row>
    <row r="27" ht="20.25" spans="1:24">
      <c r="A27" s="100" t="s">
        <v>73</v>
      </c>
      <c r="B27" s="100" t="s">
        <v>74</v>
      </c>
      <c r="C27" s="33" t="s">
        <v>31</v>
      </c>
      <c r="D27" s="4" t="s">
        <v>32</v>
      </c>
      <c r="E27" s="8">
        <v>70</v>
      </c>
      <c r="F27" s="8">
        <v>4</v>
      </c>
      <c r="G27" s="8">
        <f t="shared" si="0"/>
        <v>74</v>
      </c>
      <c r="H27" s="8">
        <f t="shared" si="1"/>
        <v>116</v>
      </c>
      <c r="I27" s="8">
        <f t="shared" si="2"/>
        <v>19.1379310344828</v>
      </c>
      <c r="J27" s="8">
        <v>14</v>
      </c>
      <c r="K27" s="8">
        <f t="shared" si="3"/>
        <v>15</v>
      </c>
      <c r="L27" s="8">
        <v>0</v>
      </c>
      <c r="M27" s="8">
        <f t="shared" si="4"/>
        <v>93.52</v>
      </c>
      <c r="N27" s="8">
        <f t="shared" si="5"/>
        <v>14</v>
      </c>
      <c r="O27" s="8">
        <f t="shared" si="6"/>
        <v>14</v>
      </c>
      <c r="P27" s="8">
        <v>30</v>
      </c>
      <c r="Q27" s="8">
        <v>0</v>
      </c>
      <c r="R27" s="8">
        <f t="shared" si="7"/>
        <v>30</v>
      </c>
      <c r="S27" s="8">
        <f t="shared" si="8"/>
        <v>52.5</v>
      </c>
      <c r="T27" s="8">
        <f t="shared" si="9"/>
        <v>5.71428571428571</v>
      </c>
      <c r="U27" s="8">
        <f t="shared" si="10"/>
        <v>38.8522167487685</v>
      </c>
      <c r="V27" s="57">
        <f t="shared" si="11"/>
        <v>22</v>
      </c>
      <c r="W27" s="55">
        <v>24</v>
      </c>
      <c r="X27" s="22">
        <f t="shared" si="12"/>
        <v>0.916666666666667</v>
      </c>
    </row>
    <row r="28" ht="20.25" spans="1:24">
      <c r="A28" s="100" t="s">
        <v>75</v>
      </c>
      <c r="B28" s="100" t="s">
        <v>76</v>
      </c>
      <c r="C28" s="33" t="s">
        <v>31</v>
      </c>
      <c r="D28" s="4" t="s">
        <v>32</v>
      </c>
      <c r="E28" s="8">
        <v>70</v>
      </c>
      <c r="F28" s="8">
        <v>-2</v>
      </c>
      <c r="G28" s="8">
        <f t="shared" si="0"/>
        <v>68</v>
      </c>
      <c r="H28" s="8">
        <f t="shared" si="1"/>
        <v>116</v>
      </c>
      <c r="I28" s="8">
        <f t="shared" si="2"/>
        <v>17.5862068965517</v>
      </c>
      <c r="J28" s="8">
        <v>15</v>
      </c>
      <c r="K28" s="8">
        <f t="shared" si="3"/>
        <v>15</v>
      </c>
      <c r="L28" s="8">
        <v>0</v>
      </c>
      <c r="M28" s="8">
        <f t="shared" si="4"/>
        <v>93.52</v>
      </c>
      <c r="N28" s="8">
        <f t="shared" si="5"/>
        <v>15</v>
      </c>
      <c r="O28" s="8">
        <f t="shared" si="6"/>
        <v>15</v>
      </c>
      <c r="P28" s="8">
        <v>30</v>
      </c>
      <c r="Q28" s="8">
        <v>0</v>
      </c>
      <c r="R28" s="8">
        <f t="shared" si="7"/>
        <v>30</v>
      </c>
      <c r="S28" s="8">
        <f t="shared" si="8"/>
        <v>52.5</v>
      </c>
      <c r="T28" s="8">
        <f t="shared" si="9"/>
        <v>5.71428571428571</v>
      </c>
      <c r="U28" s="8">
        <f t="shared" si="10"/>
        <v>38.3004926108374</v>
      </c>
      <c r="V28" s="57">
        <f t="shared" si="11"/>
        <v>23</v>
      </c>
      <c r="W28" s="55">
        <v>24</v>
      </c>
      <c r="X28" s="22">
        <f t="shared" si="12"/>
        <v>0.958333333333333</v>
      </c>
    </row>
    <row r="29" ht="20.25" spans="1:24">
      <c r="A29" s="100" t="s">
        <v>77</v>
      </c>
      <c r="B29" s="100" t="s">
        <v>78</v>
      </c>
      <c r="C29" s="33" t="s">
        <v>31</v>
      </c>
      <c r="D29" s="4" t="s">
        <v>32</v>
      </c>
      <c r="E29" s="8">
        <v>70</v>
      </c>
      <c r="F29" s="8">
        <v>-3</v>
      </c>
      <c r="G29" s="8">
        <f t="shared" si="0"/>
        <v>67</v>
      </c>
      <c r="H29" s="8">
        <f t="shared" si="1"/>
        <v>116</v>
      </c>
      <c r="I29" s="8">
        <f t="shared" si="2"/>
        <v>17.3275862068966</v>
      </c>
      <c r="J29" s="8">
        <v>14</v>
      </c>
      <c r="K29" s="8">
        <f t="shared" si="3"/>
        <v>15</v>
      </c>
      <c r="L29" s="8">
        <v>2.5</v>
      </c>
      <c r="M29" s="8">
        <f t="shared" si="4"/>
        <v>93.52</v>
      </c>
      <c r="N29" s="8">
        <f t="shared" si="5"/>
        <v>15.2029512403764</v>
      </c>
      <c r="O29" s="8">
        <f t="shared" si="6"/>
        <v>15.2029512403764</v>
      </c>
      <c r="P29" s="8">
        <v>30</v>
      </c>
      <c r="Q29" s="8">
        <v>0</v>
      </c>
      <c r="R29" s="8">
        <f t="shared" si="7"/>
        <v>30</v>
      </c>
      <c r="S29" s="8">
        <f t="shared" si="8"/>
        <v>52.5</v>
      </c>
      <c r="T29" s="8">
        <f t="shared" si="9"/>
        <v>5.71428571428571</v>
      </c>
      <c r="U29" s="8">
        <f t="shared" si="10"/>
        <v>38.2448231615587</v>
      </c>
      <c r="V29" s="57">
        <f t="shared" si="11"/>
        <v>24</v>
      </c>
      <c r="W29" s="55">
        <v>24</v>
      </c>
      <c r="X29" s="22">
        <f t="shared" si="12"/>
        <v>1</v>
      </c>
    </row>
    <row r="30" spans="1:24"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</row>
    <row r="31" spans="1:24"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</row>
  </sheetData>
  <sortState ref="A6:X29">
    <sortCondition ref="V6:V29"/>
  </sortState>
  <mergeCells count="14">
    <mergeCell ref="A1:X1"/>
    <mergeCell ref="A2:X2"/>
    <mergeCell ref="A3:X3"/>
    <mergeCell ref="E4:I4"/>
    <mergeCell ref="J4:O4"/>
    <mergeCell ref="P4:T4"/>
    <mergeCell ref="A4:A5"/>
    <mergeCell ref="B4:B5"/>
    <mergeCell ref="C4:C5"/>
    <mergeCell ref="D4:D5"/>
    <mergeCell ref="U4:U5"/>
    <mergeCell ref="V4:V5"/>
    <mergeCell ref="W4:W5"/>
    <mergeCell ref="X4:X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1"/>
  <sheetViews>
    <sheetView zoomScale="55" zoomScaleNormal="55" workbookViewId="0">
      <selection activeCell="A1" sqref="A1:X1"/>
    </sheetView>
  </sheetViews>
  <sheetFormatPr defaultColWidth="9" defaultRowHeight="20.25"/>
  <cols>
    <col min="1" max="1" width="11.425" style="23" customWidth="1"/>
    <col min="2" max="2" width="20.625" style="23" customWidth="1"/>
    <col min="3" max="3" width="9" style="23"/>
    <col min="4" max="4" width="16.5833333333333" style="23" customWidth="1"/>
    <col min="5" max="24" width="15.625" style="23" customWidth="1"/>
  </cols>
  <sheetData>
    <row r="1" spans="1:24">
      <c r="A1" s="58" t="s">
        <v>0</v>
      </c>
      <c r="B1" s="59"/>
      <c r="C1" s="59"/>
      <c r="D1" s="59"/>
      <c r="E1" s="59"/>
      <c r="F1" s="59"/>
      <c r="G1" s="59"/>
      <c r="H1" s="59"/>
      <c r="I1" s="60"/>
      <c r="J1" s="59"/>
      <c r="K1" s="59"/>
      <c r="L1" s="59"/>
      <c r="M1" s="59"/>
      <c r="N1" s="59"/>
      <c r="O1" s="59"/>
      <c r="P1" s="59"/>
      <c r="Q1" s="59"/>
      <c r="R1" s="59"/>
      <c r="S1" s="59"/>
      <c r="T1" s="61"/>
      <c r="U1" s="59"/>
      <c r="V1" s="59"/>
      <c r="W1" s="59"/>
      <c r="X1" s="59"/>
    </row>
    <row r="2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>
      <c r="A3" s="6" t="s">
        <v>79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/>
      <c r="G4" s="4"/>
      <c r="H4" s="4"/>
      <c r="I4" s="4"/>
      <c r="J4" s="4" t="s">
        <v>80</v>
      </c>
      <c r="K4" s="4"/>
      <c r="L4" s="4"/>
      <c r="M4" s="4"/>
      <c r="N4" s="4"/>
      <c r="O4" s="4"/>
      <c r="P4" s="4" t="s">
        <v>8</v>
      </c>
      <c r="Q4" s="4"/>
      <c r="R4" s="4"/>
      <c r="S4" s="4"/>
      <c r="T4" s="4"/>
      <c r="U4" s="48" t="s">
        <v>9</v>
      </c>
      <c r="V4" s="4" t="s">
        <v>10</v>
      </c>
      <c r="W4" s="4" t="s">
        <v>11</v>
      </c>
      <c r="X4" s="4" t="s">
        <v>12</v>
      </c>
    </row>
    <row r="5" s="47" customFormat="1" ht="81" spans="1:24">
      <c r="A5" s="5"/>
      <c r="B5" s="5"/>
      <c r="C5" s="5"/>
      <c r="D5" s="5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18</v>
      </c>
      <c r="K5" s="5" t="s">
        <v>81</v>
      </c>
      <c r="L5" s="5" t="s">
        <v>20</v>
      </c>
      <c r="M5" s="5" t="s">
        <v>21</v>
      </c>
      <c r="N5" s="10" t="s">
        <v>22</v>
      </c>
      <c r="O5" s="8" t="s">
        <v>23</v>
      </c>
      <c r="P5" s="5" t="s">
        <v>24</v>
      </c>
      <c r="Q5" s="5" t="s">
        <v>25</v>
      </c>
      <c r="R5" s="5" t="s">
        <v>26</v>
      </c>
      <c r="S5" s="5" t="s">
        <v>27</v>
      </c>
      <c r="T5" s="10" t="s">
        <v>28</v>
      </c>
      <c r="U5" s="8"/>
      <c r="V5" s="5"/>
      <c r="W5" s="5"/>
      <c r="X5" s="5"/>
    </row>
    <row r="6" s="47" customFormat="1" spans="1:24">
      <c r="A6" s="94" t="s">
        <v>82</v>
      </c>
      <c r="B6" s="95">
        <v>202420500014</v>
      </c>
      <c r="C6" s="96" t="s">
        <v>31</v>
      </c>
      <c r="D6" s="85" t="s">
        <v>83</v>
      </c>
      <c r="E6" s="14">
        <v>70</v>
      </c>
      <c r="F6" s="14">
        <v>9.5</v>
      </c>
      <c r="G6" s="14">
        <f t="shared" ref="G6:G21" si="0">E6+F6</f>
        <v>79.5</v>
      </c>
      <c r="H6" s="14">
        <f t="shared" ref="H6:H21" si="1">MAX($G$6:$G$21)</f>
        <v>103.5</v>
      </c>
      <c r="I6" s="14">
        <f t="shared" ref="I6:I21" si="2">G6/H6*30</f>
        <v>23.0434782608696</v>
      </c>
      <c r="J6" s="51">
        <v>15</v>
      </c>
      <c r="K6" s="51">
        <v>15</v>
      </c>
      <c r="L6" s="14">
        <v>81.5</v>
      </c>
      <c r="M6" s="14">
        <f t="shared" ref="M6:M21" si="3">MAX($L$6:$L$21)</f>
        <v>81.5</v>
      </c>
      <c r="N6" s="14">
        <f t="shared" ref="N6:N21" si="4">L6/M6*45</f>
        <v>45</v>
      </c>
      <c r="O6" s="14">
        <f t="shared" ref="O6:O21" si="5">J6/K6*15+N6</f>
        <v>60</v>
      </c>
      <c r="P6" s="14">
        <v>30</v>
      </c>
      <c r="Q6" s="14">
        <v>1.5</v>
      </c>
      <c r="R6" s="14">
        <f t="shared" ref="R6:R21" si="6">P6+Q6</f>
        <v>31.5</v>
      </c>
      <c r="S6" s="14">
        <f t="shared" ref="S6:S21" si="7">MAX($R$6:$R$21)</f>
        <v>35.5</v>
      </c>
      <c r="T6" s="14">
        <f t="shared" ref="T6:T21" si="8">R6/S6*10</f>
        <v>8.87323943661972</v>
      </c>
      <c r="U6" s="14">
        <f t="shared" ref="U6:U21" si="9">SUM(I6+O6+T6)</f>
        <v>91.9167176974893</v>
      </c>
      <c r="V6" s="16">
        <f t="shared" ref="V6:V21" si="10">RANK(U6,$U$6:$U$21,0)</f>
        <v>1</v>
      </c>
      <c r="W6" s="16">
        <v>16</v>
      </c>
      <c r="X6" s="17">
        <f t="shared" ref="X6:X21" si="11">V6/W6</f>
        <v>0.0625</v>
      </c>
    </row>
    <row r="7" s="47" customFormat="1" spans="1:24">
      <c r="A7" s="97" t="s">
        <v>84</v>
      </c>
      <c r="B7" s="98">
        <v>202420500011</v>
      </c>
      <c r="C7" s="78" t="s">
        <v>31</v>
      </c>
      <c r="D7" s="32" t="s">
        <v>83</v>
      </c>
      <c r="E7" s="8">
        <v>70</v>
      </c>
      <c r="F7" s="8">
        <v>33.5</v>
      </c>
      <c r="G7" s="8">
        <f t="shared" si="0"/>
        <v>103.5</v>
      </c>
      <c r="H7" s="8">
        <f t="shared" si="1"/>
        <v>103.5</v>
      </c>
      <c r="I7" s="8">
        <f t="shared" si="2"/>
        <v>30</v>
      </c>
      <c r="J7" s="35">
        <v>15</v>
      </c>
      <c r="K7" s="35">
        <v>15</v>
      </c>
      <c r="L7" s="8">
        <v>62</v>
      </c>
      <c r="M7" s="8">
        <f t="shared" si="3"/>
        <v>81.5</v>
      </c>
      <c r="N7" s="8">
        <f t="shared" si="4"/>
        <v>34.2331288343558</v>
      </c>
      <c r="O7" s="8">
        <f t="shared" si="5"/>
        <v>49.2331288343558</v>
      </c>
      <c r="P7" s="8">
        <v>30</v>
      </c>
      <c r="Q7" s="8">
        <v>2.5</v>
      </c>
      <c r="R7" s="8">
        <f t="shared" si="6"/>
        <v>32.5</v>
      </c>
      <c r="S7" s="8">
        <f t="shared" si="7"/>
        <v>35.5</v>
      </c>
      <c r="T7" s="8">
        <f t="shared" si="8"/>
        <v>9.15492957746479</v>
      </c>
      <c r="U7" s="8">
        <f t="shared" si="9"/>
        <v>88.3880584118206</v>
      </c>
      <c r="V7" s="5">
        <f t="shared" si="10"/>
        <v>2</v>
      </c>
      <c r="W7" s="5">
        <v>16</v>
      </c>
      <c r="X7" s="22">
        <f t="shared" si="11"/>
        <v>0.125</v>
      </c>
    </row>
    <row r="8" s="47" customFormat="1" spans="1:24">
      <c r="A8" s="97" t="s">
        <v>85</v>
      </c>
      <c r="B8" s="98">
        <v>202420500010</v>
      </c>
      <c r="C8" s="78" t="s">
        <v>31</v>
      </c>
      <c r="D8" s="32" t="s">
        <v>83</v>
      </c>
      <c r="E8" s="8">
        <v>70</v>
      </c>
      <c r="F8" s="8">
        <v>4</v>
      </c>
      <c r="G8" s="8">
        <f t="shared" si="0"/>
        <v>74</v>
      </c>
      <c r="H8" s="8">
        <f t="shared" si="1"/>
        <v>103.5</v>
      </c>
      <c r="I8" s="8">
        <f t="shared" si="2"/>
        <v>21.4492753623188</v>
      </c>
      <c r="J8" s="35">
        <v>15</v>
      </c>
      <c r="K8" s="35">
        <v>15</v>
      </c>
      <c r="L8" s="8">
        <v>71.5</v>
      </c>
      <c r="M8" s="8">
        <f t="shared" si="3"/>
        <v>81.5</v>
      </c>
      <c r="N8" s="8">
        <f t="shared" si="4"/>
        <v>39.478527607362</v>
      </c>
      <c r="O8" s="8">
        <f t="shared" si="5"/>
        <v>54.478527607362</v>
      </c>
      <c r="P8" s="8">
        <v>30</v>
      </c>
      <c r="Q8" s="8">
        <v>0</v>
      </c>
      <c r="R8" s="8">
        <f t="shared" si="6"/>
        <v>30</v>
      </c>
      <c r="S8" s="8">
        <f t="shared" si="7"/>
        <v>35.5</v>
      </c>
      <c r="T8" s="8">
        <f t="shared" si="8"/>
        <v>8.45070422535211</v>
      </c>
      <c r="U8" s="8">
        <f t="shared" si="9"/>
        <v>84.3785071950329</v>
      </c>
      <c r="V8" s="5">
        <f t="shared" si="10"/>
        <v>3</v>
      </c>
      <c r="W8" s="5">
        <v>16</v>
      </c>
      <c r="X8" s="22">
        <f t="shared" si="11"/>
        <v>0.1875</v>
      </c>
    </row>
    <row r="9" s="47" customFormat="1" spans="1:24">
      <c r="A9" s="97" t="s">
        <v>86</v>
      </c>
      <c r="B9" s="98">
        <v>202420500012</v>
      </c>
      <c r="C9" s="78" t="s">
        <v>31</v>
      </c>
      <c r="D9" s="32" t="s">
        <v>83</v>
      </c>
      <c r="E9" s="8">
        <v>70</v>
      </c>
      <c r="F9" s="8">
        <v>3.75</v>
      </c>
      <c r="G9" s="8">
        <f t="shared" si="0"/>
        <v>73.75</v>
      </c>
      <c r="H9" s="8">
        <f t="shared" si="1"/>
        <v>103.5</v>
      </c>
      <c r="I9" s="8">
        <f t="shared" si="2"/>
        <v>21.3768115942029</v>
      </c>
      <c r="J9" s="35">
        <v>15</v>
      </c>
      <c r="K9" s="35">
        <v>15</v>
      </c>
      <c r="L9" s="8">
        <v>55</v>
      </c>
      <c r="M9" s="8">
        <f t="shared" si="3"/>
        <v>81.5</v>
      </c>
      <c r="N9" s="8">
        <f t="shared" si="4"/>
        <v>30.3680981595092</v>
      </c>
      <c r="O9" s="8">
        <f t="shared" si="5"/>
        <v>45.3680981595092</v>
      </c>
      <c r="P9" s="8">
        <v>30</v>
      </c>
      <c r="Q9" s="8">
        <v>0</v>
      </c>
      <c r="R9" s="8">
        <f t="shared" si="6"/>
        <v>30</v>
      </c>
      <c r="S9" s="8">
        <f t="shared" si="7"/>
        <v>35.5</v>
      </c>
      <c r="T9" s="8">
        <f t="shared" si="8"/>
        <v>8.45070422535211</v>
      </c>
      <c r="U9" s="8">
        <f t="shared" si="9"/>
        <v>75.1956139790642</v>
      </c>
      <c r="V9" s="5">
        <f t="shared" si="10"/>
        <v>4</v>
      </c>
      <c r="W9" s="5">
        <v>16</v>
      </c>
      <c r="X9" s="22">
        <f t="shared" si="11"/>
        <v>0.25</v>
      </c>
    </row>
    <row r="10" s="47" customFormat="1" spans="1:24">
      <c r="A10" s="99" t="s">
        <v>87</v>
      </c>
      <c r="B10" s="98">
        <v>202420500015</v>
      </c>
      <c r="C10" s="78" t="s">
        <v>31</v>
      </c>
      <c r="D10" s="32" t="s">
        <v>83</v>
      </c>
      <c r="E10" s="8">
        <v>70</v>
      </c>
      <c r="F10" s="8">
        <v>5.5</v>
      </c>
      <c r="G10" s="8">
        <f t="shared" si="0"/>
        <v>75.5</v>
      </c>
      <c r="H10" s="8">
        <f t="shared" si="1"/>
        <v>103.5</v>
      </c>
      <c r="I10" s="8">
        <f t="shared" si="2"/>
        <v>21.8840579710145</v>
      </c>
      <c r="J10" s="35">
        <v>14</v>
      </c>
      <c r="K10" s="35">
        <v>15</v>
      </c>
      <c r="L10" s="8">
        <v>45.25</v>
      </c>
      <c r="M10" s="8">
        <f t="shared" si="3"/>
        <v>81.5</v>
      </c>
      <c r="N10" s="8">
        <f t="shared" si="4"/>
        <v>24.9846625766871</v>
      </c>
      <c r="O10" s="8">
        <f t="shared" si="5"/>
        <v>38.9846625766871</v>
      </c>
      <c r="P10" s="8">
        <v>30</v>
      </c>
      <c r="Q10" s="8">
        <v>0.5</v>
      </c>
      <c r="R10" s="8">
        <f t="shared" si="6"/>
        <v>30.5</v>
      </c>
      <c r="S10" s="8">
        <f t="shared" si="7"/>
        <v>35.5</v>
      </c>
      <c r="T10" s="8">
        <f t="shared" si="8"/>
        <v>8.59154929577465</v>
      </c>
      <c r="U10" s="8">
        <f t="shared" si="9"/>
        <v>69.4602698434763</v>
      </c>
      <c r="V10" s="5">
        <f t="shared" si="10"/>
        <v>5</v>
      </c>
      <c r="W10" s="5">
        <v>16</v>
      </c>
      <c r="X10" s="22">
        <f t="shared" si="11"/>
        <v>0.3125</v>
      </c>
    </row>
    <row r="11" s="47" customFormat="1" spans="1:24">
      <c r="A11" s="97" t="s">
        <v>88</v>
      </c>
      <c r="B11" s="98">
        <v>202420500009</v>
      </c>
      <c r="C11" s="78" t="s">
        <v>31</v>
      </c>
      <c r="D11" s="32" t="s">
        <v>83</v>
      </c>
      <c r="E11" s="8">
        <v>70</v>
      </c>
      <c r="F11" s="8">
        <v>6.5</v>
      </c>
      <c r="G11" s="8">
        <f t="shared" si="0"/>
        <v>76.5</v>
      </c>
      <c r="H11" s="8">
        <f t="shared" si="1"/>
        <v>103.5</v>
      </c>
      <c r="I11" s="8">
        <f t="shared" si="2"/>
        <v>22.1739130434783</v>
      </c>
      <c r="J11" s="35">
        <v>15</v>
      </c>
      <c r="K11" s="35">
        <v>15</v>
      </c>
      <c r="L11" s="8">
        <v>25.5</v>
      </c>
      <c r="M11" s="8">
        <f t="shared" si="3"/>
        <v>81.5</v>
      </c>
      <c r="N11" s="8">
        <f t="shared" si="4"/>
        <v>14.079754601227</v>
      </c>
      <c r="O11" s="8">
        <f t="shared" si="5"/>
        <v>29.079754601227</v>
      </c>
      <c r="P11" s="8">
        <v>30</v>
      </c>
      <c r="Q11" s="8">
        <v>1</v>
      </c>
      <c r="R11" s="8">
        <f t="shared" si="6"/>
        <v>31</v>
      </c>
      <c r="S11" s="8">
        <f t="shared" si="7"/>
        <v>35.5</v>
      </c>
      <c r="T11" s="8">
        <f t="shared" si="8"/>
        <v>8.73239436619718</v>
      </c>
      <c r="U11" s="8">
        <f t="shared" si="9"/>
        <v>59.9860620109024</v>
      </c>
      <c r="V11" s="5">
        <f t="shared" si="10"/>
        <v>6</v>
      </c>
      <c r="W11" s="5">
        <v>16</v>
      </c>
      <c r="X11" s="22">
        <f t="shared" si="11"/>
        <v>0.375</v>
      </c>
    </row>
    <row r="12" s="47" customFormat="1" spans="1:24">
      <c r="A12" s="97" t="s">
        <v>89</v>
      </c>
      <c r="B12" s="98">
        <v>202420500007</v>
      </c>
      <c r="C12" s="78" t="s">
        <v>31</v>
      </c>
      <c r="D12" s="32" t="s">
        <v>83</v>
      </c>
      <c r="E12" s="8">
        <v>70</v>
      </c>
      <c r="F12" s="8">
        <v>13.38</v>
      </c>
      <c r="G12" s="8">
        <f t="shared" si="0"/>
        <v>83.38</v>
      </c>
      <c r="H12" s="8">
        <f t="shared" si="1"/>
        <v>103.5</v>
      </c>
      <c r="I12" s="8">
        <f t="shared" si="2"/>
        <v>24.168115942029</v>
      </c>
      <c r="J12" s="35">
        <v>15</v>
      </c>
      <c r="K12" s="35">
        <v>15</v>
      </c>
      <c r="L12" s="8">
        <v>12</v>
      </c>
      <c r="M12" s="8">
        <f t="shared" si="3"/>
        <v>81.5</v>
      </c>
      <c r="N12" s="8">
        <f t="shared" si="4"/>
        <v>6.62576687116564</v>
      </c>
      <c r="O12" s="8">
        <f t="shared" si="5"/>
        <v>21.6257668711656</v>
      </c>
      <c r="P12" s="8">
        <v>30</v>
      </c>
      <c r="Q12" s="8">
        <v>0</v>
      </c>
      <c r="R12" s="8">
        <f t="shared" si="6"/>
        <v>30</v>
      </c>
      <c r="S12" s="8">
        <f t="shared" si="7"/>
        <v>35.5</v>
      </c>
      <c r="T12" s="8">
        <f t="shared" si="8"/>
        <v>8.45070422535211</v>
      </c>
      <c r="U12" s="8">
        <f t="shared" si="9"/>
        <v>54.2445870385467</v>
      </c>
      <c r="V12" s="5">
        <f t="shared" si="10"/>
        <v>7</v>
      </c>
      <c r="W12" s="5">
        <v>16</v>
      </c>
      <c r="X12" s="22">
        <f t="shared" si="11"/>
        <v>0.4375</v>
      </c>
    </row>
    <row r="13" s="47" customFormat="1" spans="1:24">
      <c r="A13" s="99" t="s">
        <v>90</v>
      </c>
      <c r="B13" s="98">
        <v>202420500001</v>
      </c>
      <c r="C13" s="78" t="s">
        <v>31</v>
      </c>
      <c r="D13" s="32" t="s">
        <v>83</v>
      </c>
      <c r="E13" s="8">
        <v>70</v>
      </c>
      <c r="F13" s="8">
        <v>23.5</v>
      </c>
      <c r="G13" s="8">
        <f t="shared" si="0"/>
        <v>93.5</v>
      </c>
      <c r="H13" s="8">
        <f t="shared" si="1"/>
        <v>103.5</v>
      </c>
      <c r="I13" s="8">
        <f t="shared" si="2"/>
        <v>27.1014492753623</v>
      </c>
      <c r="J13" s="35">
        <v>15</v>
      </c>
      <c r="K13" s="35">
        <v>15</v>
      </c>
      <c r="L13" s="8">
        <v>5.5</v>
      </c>
      <c r="M13" s="8">
        <f t="shared" si="3"/>
        <v>81.5</v>
      </c>
      <c r="N13" s="8">
        <f t="shared" si="4"/>
        <v>3.03680981595092</v>
      </c>
      <c r="O13" s="8">
        <f t="shared" si="5"/>
        <v>18.0368098159509</v>
      </c>
      <c r="P13" s="8">
        <v>30</v>
      </c>
      <c r="Q13" s="8">
        <v>1.5</v>
      </c>
      <c r="R13" s="8">
        <f t="shared" si="6"/>
        <v>31.5</v>
      </c>
      <c r="S13" s="8">
        <f t="shared" si="7"/>
        <v>35.5</v>
      </c>
      <c r="T13" s="8">
        <f t="shared" si="8"/>
        <v>8.87323943661972</v>
      </c>
      <c r="U13" s="8">
        <f t="shared" si="9"/>
        <v>54.011498527933</v>
      </c>
      <c r="V13" s="5">
        <f t="shared" si="10"/>
        <v>8</v>
      </c>
      <c r="W13" s="5">
        <v>16</v>
      </c>
      <c r="X13" s="22">
        <f t="shared" si="11"/>
        <v>0.5</v>
      </c>
    </row>
    <row r="14" s="47" customFormat="1" spans="1:24">
      <c r="A14" s="97" t="s">
        <v>91</v>
      </c>
      <c r="B14" s="98">
        <v>202420500008</v>
      </c>
      <c r="C14" s="78" t="s">
        <v>31</v>
      </c>
      <c r="D14" s="32" t="s">
        <v>83</v>
      </c>
      <c r="E14" s="8">
        <v>70</v>
      </c>
      <c r="F14" s="8">
        <v>5.5</v>
      </c>
      <c r="G14" s="8">
        <f t="shared" si="0"/>
        <v>75.5</v>
      </c>
      <c r="H14" s="8">
        <f t="shared" si="1"/>
        <v>103.5</v>
      </c>
      <c r="I14" s="8">
        <f t="shared" si="2"/>
        <v>21.8840579710145</v>
      </c>
      <c r="J14" s="35">
        <v>15</v>
      </c>
      <c r="K14" s="35">
        <v>15</v>
      </c>
      <c r="L14" s="8">
        <v>12.63</v>
      </c>
      <c r="M14" s="8">
        <f t="shared" si="3"/>
        <v>81.5</v>
      </c>
      <c r="N14" s="8">
        <f t="shared" si="4"/>
        <v>6.97361963190184</v>
      </c>
      <c r="O14" s="8">
        <f t="shared" si="5"/>
        <v>21.9736196319018</v>
      </c>
      <c r="P14" s="8">
        <v>30</v>
      </c>
      <c r="Q14" s="8">
        <v>0</v>
      </c>
      <c r="R14" s="8">
        <f t="shared" si="6"/>
        <v>30</v>
      </c>
      <c r="S14" s="8">
        <f t="shared" si="7"/>
        <v>35.5</v>
      </c>
      <c r="T14" s="8">
        <f t="shared" si="8"/>
        <v>8.45070422535211</v>
      </c>
      <c r="U14" s="8">
        <f t="shared" si="9"/>
        <v>52.3083818282684</v>
      </c>
      <c r="V14" s="5">
        <f t="shared" si="10"/>
        <v>9</v>
      </c>
      <c r="W14" s="5">
        <v>16</v>
      </c>
      <c r="X14" s="22">
        <f t="shared" si="11"/>
        <v>0.5625</v>
      </c>
    </row>
    <row r="15" s="47" customFormat="1" spans="1:24">
      <c r="A15" s="99" t="s">
        <v>92</v>
      </c>
      <c r="B15" s="98">
        <v>202420500004</v>
      </c>
      <c r="C15" s="78" t="s">
        <v>31</v>
      </c>
      <c r="D15" s="32" t="s">
        <v>83</v>
      </c>
      <c r="E15" s="8">
        <v>70</v>
      </c>
      <c r="F15" s="8">
        <v>1.5</v>
      </c>
      <c r="G15" s="8">
        <f t="shared" si="0"/>
        <v>71.5</v>
      </c>
      <c r="H15" s="8">
        <f t="shared" si="1"/>
        <v>103.5</v>
      </c>
      <c r="I15" s="8">
        <f t="shared" si="2"/>
        <v>20.7246376811594</v>
      </c>
      <c r="J15" s="35">
        <v>15</v>
      </c>
      <c r="K15" s="35">
        <v>15</v>
      </c>
      <c r="L15" s="8">
        <v>11</v>
      </c>
      <c r="M15" s="8">
        <f t="shared" si="3"/>
        <v>81.5</v>
      </c>
      <c r="N15" s="8">
        <f t="shared" si="4"/>
        <v>6.07361963190184</v>
      </c>
      <c r="O15" s="8">
        <f t="shared" si="5"/>
        <v>21.0736196319018</v>
      </c>
      <c r="P15" s="8">
        <v>30</v>
      </c>
      <c r="Q15" s="8">
        <v>5.5</v>
      </c>
      <c r="R15" s="8">
        <f t="shared" si="6"/>
        <v>35.5</v>
      </c>
      <c r="S15" s="8">
        <f t="shared" si="7"/>
        <v>35.5</v>
      </c>
      <c r="T15" s="8">
        <f t="shared" si="8"/>
        <v>10</v>
      </c>
      <c r="U15" s="8">
        <f t="shared" si="9"/>
        <v>51.7982573130613</v>
      </c>
      <c r="V15" s="5">
        <f t="shared" si="10"/>
        <v>10</v>
      </c>
      <c r="W15" s="5">
        <v>16</v>
      </c>
      <c r="X15" s="22">
        <f t="shared" si="11"/>
        <v>0.625</v>
      </c>
    </row>
    <row r="16" s="47" customFormat="1" spans="1:24">
      <c r="A16" s="97" t="s">
        <v>93</v>
      </c>
      <c r="B16" s="98">
        <v>202420500005</v>
      </c>
      <c r="C16" s="78" t="s">
        <v>31</v>
      </c>
      <c r="D16" s="32" t="s">
        <v>83</v>
      </c>
      <c r="E16" s="8">
        <v>70</v>
      </c>
      <c r="F16" s="8">
        <v>12.5</v>
      </c>
      <c r="G16" s="8">
        <f t="shared" si="0"/>
        <v>82.5</v>
      </c>
      <c r="H16" s="8">
        <f t="shared" si="1"/>
        <v>103.5</v>
      </c>
      <c r="I16" s="8">
        <f t="shared" si="2"/>
        <v>23.9130434782609</v>
      </c>
      <c r="J16" s="35">
        <v>13</v>
      </c>
      <c r="K16" s="35">
        <v>15</v>
      </c>
      <c r="L16" s="8">
        <v>10</v>
      </c>
      <c r="M16" s="8">
        <f t="shared" si="3"/>
        <v>81.5</v>
      </c>
      <c r="N16" s="8">
        <f t="shared" si="4"/>
        <v>5.52147239263804</v>
      </c>
      <c r="O16" s="8">
        <f t="shared" si="5"/>
        <v>18.521472392638</v>
      </c>
      <c r="P16" s="8">
        <v>30</v>
      </c>
      <c r="Q16" s="8">
        <v>0</v>
      </c>
      <c r="R16" s="8">
        <f t="shared" si="6"/>
        <v>30</v>
      </c>
      <c r="S16" s="8">
        <f t="shared" si="7"/>
        <v>35.5</v>
      </c>
      <c r="T16" s="8">
        <f t="shared" si="8"/>
        <v>8.45070422535211</v>
      </c>
      <c r="U16" s="8">
        <f t="shared" si="9"/>
        <v>50.885220096251</v>
      </c>
      <c r="V16" s="5">
        <f t="shared" si="10"/>
        <v>11</v>
      </c>
      <c r="W16" s="5">
        <v>16</v>
      </c>
      <c r="X16" s="22">
        <f t="shared" si="11"/>
        <v>0.6875</v>
      </c>
    </row>
    <row r="17" s="47" customFormat="1" spans="1:24">
      <c r="A17" s="99" t="s">
        <v>94</v>
      </c>
      <c r="B17" s="98">
        <v>202420500002</v>
      </c>
      <c r="C17" s="78" t="s">
        <v>31</v>
      </c>
      <c r="D17" s="32" t="s">
        <v>83</v>
      </c>
      <c r="E17" s="8">
        <v>70</v>
      </c>
      <c r="F17" s="8">
        <v>13.5</v>
      </c>
      <c r="G17" s="8">
        <f t="shared" si="0"/>
        <v>83.5</v>
      </c>
      <c r="H17" s="8">
        <f t="shared" si="1"/>
        <v>103.5</v>
      </c>
      <c r="I17" s="8">
        <f t="shared" si="2"/>
        <v>24.2028985507246</v>
      </c>
      <c r="J17" s="35">
        <v>15</v>
      </c>
      <c r="K17" s="35">
        <v>15</v>
      </c>
      <c r="L17" s="8">
        <v>5</v>
      </c>
      <c r="M17" s="8">
        <f t="shared" si="3"/>
        <v>81.5</v>
      </c>
      <c r="N17" s="8">
        <f t="shared" si="4"/>
        <v>2.76073619631902</v>
      </c>
      <c r="O17" s="8">
        <f t="shared" si="5"/>
        <v>17.760736196319</v>
      </c>
      <c r="P17" s="8">
        <v>30</v>
      </c>
      <c r="Q17" s="8">
        <v>1.5</v>
      </c>
      <c r="R17" s="8">
        <f t="shared" si="6"/>
        <v>31.5</v>
      </c>
      <c r="S17" s="8">
        <f t="shared" si="7"/>
        <v>35.5</v>
      </c>
      <c r="T17" s="8">
        <f t="shared" si="8"/>
        <v>8.87323943661972</v>
      </c>
      <c r="U17" s="8">
        <f t="shared" si="9"/>
        <v>50.8368741836634</v>
      </c>
      <c r="V17" s="5">
        <f t="shared" si="10"/>
        <v>12</v>
      </c>
      <c r="W17" s="5">
        <v>16</v>
      </c>
      <c r="X17" s="22">
        <f t="shared" si="11"/>
        <v>0.75</v>
      </c>
    </row>
    <row r="18" s="47" customFormat="1" spans="1:24">
      <c r="A18" s="99" t="s">
        <v>95</v>
      </c>
      <c r="B18" s="98">
        <v>202420500013</v>
      </c>
      <c r="C18" s="78" t="s">
        <v>31</v>
      </c>
      <c r="D18" s="32" t="s">
        <v>83</v>
      </c>
      <c r="E18" s="8">
        <v>70</v>
      </c>
      <c r="F18" s="8">
        <v>14.5</v>
      </c>
      <c r="G18" s="8">
        <f t="shared" si="0"/>
        <v>84.5</v>
      </c>
      <c r="H18" s="8">
        <f t="shared" si="1"/>
        <v>103.5</v>
      </c>
      <c r="I18" s="8">
        <f t="shared" si="2"/>
        <v>24.4927536231884</v>
      </c>
      <c r="J18" s="35">
        <v>15</v>
      </c>
      <c r="K18" s="35">
        <v>15</v>
      </c>
      <c r="L18" s="8">
        <v>0.5</v>
      </c>
      <c r="M18" s="8">
        <f t="shared" si="3"/>
        <v>81.5</v>
      </c>
      <c r="N18" s="8">
        <f t="shared" si="4"/>
        <v>0.276073619631902</v>
      </c>
      <c r="O18" s="8">
        <f t="shared" si="5"/>
        <v>15.2760736196319</v>
      </c>
      <c r="P18" s="8">
        <v>30</v>
      </c>
      <c r="Q18" s="8">
        <v>2</v>
      </c>
      <c r="R18" s="8">
        <f t="shared" si="6"/>
        <v>32</v>
      </c>
      <c r="S18" s="8">
        <f t="shared" si="7"/>
        <v>35.5</v>
      </c>
      <c r="T18" s="8">
        <f t="shared" si="8"/>
        <v>9.01408450704225</v>
      </c>
      <c r="U18" s="8">
        <f t="shared" si="9"/>
        <v>48.7829117498626</v>
      </c>
      <c r="V18" s="5">
        <f t="shared" si="10"/>
        <v>13</v>
      </c>
      <c r="W18" s="5">
        <v>16</v>
      </c>
      <c r="X18" s="22">
        <f t="shared" si="11"/>
        <v>0.8125</v>
      </c>
    </row>
    <row r="19" s="47" customFormat="1" spans="1:24">
      <c r="A19" s="99" t="s">
        <v>96</v>
      </c>
      <c r="B19" s="98">
        <v>202420500016</v>
      </c>
      <c r="C19" s="78" t="s">
        <v>31</v>
      </c>
      <c r="D19" s="32" t="s">
        <v>83</v>
      </c>
      <c r="E19" s="8">
        <v>70</v>
      </c>
      <c r="F19" s="8">
        <v>3.25</v>
      </c>
      <c r="G19" s="8">
        <f t="shared" si="0"/>
        <v>73.25</v>
      </c>
      <c r="H19" s="8">
        <f t="shared" si="1"/>
        <v>103.5</v>
      </c>
      <c r="I19" s="8">
        <f t="shared" si="2"/>
        <v>21.231884057971</v>
      </c>
      <c r="J19" s="35">
        <v>15</v>
      </c>
      <c r="K19" s="35">
        <v>15</v>
      </c>
      <c r="L19" s="8">
        <v>0</v>
      </c>
      <c r="M19" s="8">
        <f t="shared" si="3"/>
        <v>81.5</v>
      </c>
      <c r="N19" s="8">
        <f t="shared" si="4"/>
        <v>0</v>
      </c>
      <c r="O19" s="8">
        <f t="shared" si="5"/>
        <v>15</v>
      </c>
      <c r="P19" s="8">
        <v>30</v>
      </c>
      <c r="Q19" s="8">
        <v>0.5</v>
      </c>
      <c r="R19" s="8">
        <f t="shared" si="6"/>
        <v>30.5</v>
      </c>
      <c r="S19" s="8">
        <f t="shared" si="7"/>
        <v>35.5</v>
      </c>
      <c r="T19" s="8">
        <f t="shared" si="8"/>
        <v>8.59154929577465</v>
      </c>
      <c r="U19" s="8">
        <f t="shared" si="9"/>
        <v>44.8234333537457</v>
      </c>
      <c r="V19" s="5">
        <f t="shared" si="10"/>
        <v>14</v>
      </c>
      <c r="W19" s="5">
        <v>16</v>
      </c>
      <c r="X19" s="22">
        <f t="shared" si="11"/>
        <v>0.875</v>
      </c>
    </row>
    <row r="20" s="47" customFormat="1" spans="1:24">
      <c r="A20" s="97" t="s">
        <v>97</v>
      </c>
      <c r="B20" s="98">
        <v>202420500006</v>
      </c>
      <c r="C20" s="78" t="s">
        <v>31</v>
      </c>
      <c r="D20" s="32" t="s">
        <v>83</v>
      </c>
      <c r="E20" s="8">
        <v>70</v>
      </c>
      <c r="F20" s="8">
        <v>-0.5</v>
      </c>
      <c r="G20" s="8">
        <f t="shared" si="0"/>
        <v>69.5</v>
      </c>
      <c r="H20" s="8">
        <f t="shared" si="1"/>
        <v>103.5</v>
      </c>
      <c r="I20" s="8">
        <f t="shared" si="2"/>
        <v>20.1449275362319</v>
      </c>
      <c r="J20" s="35">
        <v>15</v>
      </c>
      <c r="K20" s="35">
        <v>15</v>
      </c>
      <c r="L20" s="8">
        <v>0</v>
      </c>
      <c r="M20" s="8">
        <f t="shared" si="3"/>
        <v>81.5</v>
      </c>
      <c r="N20" s="8">
        <f t="shared" si="4"/>
        <v>0</v>
      </c>
      <c r="O20" s="8">
        <f t="shared" si="5"/>
        <v>15</v>
      </c>
      <c r="P20" s="8">
        <v>30</v>
      </c>
      <c r="Q20" s="8">
        <v>0</v>
      </c>
      <c r="R20" s="8">
        <f t="shared" si="6"/>
        <v>30</v>
      </c>
      <c r="S20" s="8">
        <f t="shared" si="7"/>
        <v>35.5</v>
      </c>
      <c r="T20" s="8">
        <f t="shared" si="8"/>
        <v>8.45070422535211</v>
      </c>
      <c r="U20" s="8">
        <f t="shared" si="9"/>
        <v>43.595631761584</v>
      </c>
      <c r="V20" s="5">
        <f t="shared" si="10"/>
        <v>15</v>
      </c>
      <c r="W20" s="5">
        <v>16</v>
      </c>
      <c r="X20" s="22">
        <f t="shared" si="11"/>
        <v>0.9375</v>
      </c>
    </row>
    <row r="21" s="47" customFormat="1" spans="1:24">
      <c r="A21" s="99" t="s">
        <v>98</v>
      </c>
      <c r="B21" s="98">
        <v>202420500003</v>
      </c>
      <c r="C21" s="78" t="s">
        <v>31</v>
      </c>
      <c r="D21" s="32" t="s">
        <v>83</v>
      </c>
      <c r="E21" s="8">
        <v>69</v>
      </c>
      <c r="F21" s="8">
        <v>1.5</v>
      </c>
      <c r="G21" s="8">
        <f t="shared" si="0"/>
        <v>70.5</v>
      </c>
      <c r="H21" s="8">
        <f t="shared" si="1"/>
        <v>103.5</v>
      </c>
      <c r="I21" s="8">
        <f t="shared" si="2"/>
        <v>20.4347826086957</v>
      </c>
      <c r="J21" s="35">
        <v>12</v>
      </c>
      <c r="K21" s="35">
        <v>15</v>
      </c>
      <c r="L21" s="8">
        <v>0</v>
      </c>
      <c r="M21" s="8">
        <f t="shared" si="3"/>
        <v>81.5</v>
      </c>
      <c r="N21" s="8">
        <f t="shared" si="4"/>
        <v>0</v>
      </c>
      <c r="O21" s="8">
        <f t="shared" si="5"/>
        <v>12</v>
      </c>
      <c r="P21" s="8">
        <v>30</v>
      </c>
      <c r="Q21" s="8">
        <v>0</v>
      </c>
      <c r="R21" s="8">
        <f t="shared" si="6"/>
        <v>30</v>
      </c>
      <c r="S21" s="8">
        <f t="shared" si="7"/>
        <v>35.5</v>
      </c>
      <c r="T21" s="8">
        <f t="shared" si="8"/>
        <v>8.45070422535211</v>
      </c>
      <c r="U21" s="8">
        <f t="shared" si="9"/>
        <v>40.8854868340478</v>
      </c>
      <c r="V21" s="5">
        <f t="shared" si="10"/>
        <v>16</v>
      </c>
      <c r="W21" s="5">
        <v>16</v>
      </c>
      <c r="X21" s="22">
        <f t="shared" si="11"/>
        <v>1</v>
      </c>
    </row>
  </sheetData>
  <sortState ref="A6:X21">
    <sortCondition ref="V6:V21"/>
  </sortState>
  <mergeCells count="14">
    <mergeCell ref="A1:X1"/>
    <mergeCell ref="A2:X2"/>
    <mergeCell ref="A3:X3"/>
    <mergeCell ref="E4:I4"/>
    <mergeCell ref="J4:O4"/>
    <mergeCell ref="P4:T4"/>
    <mergeCell ref="A4:A5"/>
    <mergeCell ref="B4:B5"/>
    <mergeCell ref="C4:C5"/>
    <mergeCell ref="D4:D5"/>
    <mergeCell ref="U4:U5"/>
    <mergeCell ref="V4:V5"/>
    <mergeCell ref="W4:W5"/>
    <mergeCell ref="X4:X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5"/>
  <sheetViews>
    <sheetView zoomScale="55" zoomScaleNormal="55" workbookViewId="0">
      <selection activeCell="P36" sqref="P36"/>
    </sheetView>
  </sheetViews>
  <sheetFormatPr defaultColWidth="9" defaultRowHeight="14.25"/>
  <cols>
    <col min="1" max="1" width="10.8916666666667" customWidth="1"/>
    <col min="2" max="2" width="18.7416666666667" customWidth="1"/>
    <col min="3" max="3" width="11.7833333333333" customWidth="1"/>
    <col min="4" max="4" width="12.675" customWidth="1"/>
    <col min="5" max="24" width="15.625" customWidth="1"/>
  </cols>
  <sheetData>
    <row r="1" ht="20.25" spans="1:24">
      <c r="A1" s="58" t="s">
        <v>0</v>
      </c>
      <c r="B1" s="59"/>
      <c r="C1" s="59"/>
      <c r="D1" s="59"/>
      <c r="E1" s="59"/>
      <c r="F1" s="59"/>
      <c r="G1" s="59"/>
      <c r="H1" s="59"/>
      <c r="I1" s="60"/>
      <c r="J1" s="59"/>
      <c r="K1" s="59"/>
      <c r="L1" s="59"/>
      <c r="M1" s="59"/>
      <c r="N1" s="59"/>
      <c r="O1" s="59"/>
      <c r="P1" s="59"/>
      <c r="Q1" s="59"/>
      <c r="R1" s="59"/>
      <c r="S1" s="59"/>
      <c r="T1" s="61"/>
      <c r="U1" s="59"/>
      <c r="V1" s="59"/>
      <c r="W1" s="59"/>
      <c r="X1" s="59"/>
    </row>
    <row r="2" ht="20.25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0.25" spans="1:24">
      <c r="A3" s="62" t="s">
        <v>99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ht="20.25" spans="1:24">
      <c r="A4" s="63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5"/>
      <c r="J4" s="5" t="s">
        <v>80</v>
      </c>
      <c r="K4" s="5"/>
      <c r="L4" s="5"/>
      <c r="M4" s="5"/>
      <c r="N4" s="5"/>
      <c r="O4" s="5"/>
      <c r="P4" s="5" t="s">
        <v>8</v>
      </c>
      <c r="Q4" s="5"/>
      <c r="R4" s="5"/>
      <c r="S4" s="5"/>
      <c r="T4" s="5"/>
      <c r="U4" s="10" t="s">
        <v>9</v>
      </c>
      <c r="V4" s="5" t="s">
        <v>10</v>
      </c>
      <c r="W4" s="5" t="s">
        <v>11</v>
      </c>
      <c r="X4" s="5" t="s">
        <v>12</v>
      </c>
    </row>
    <row r="5" ht="81" spans="1:24">
      <c r="A5" s="63"/>
      <c r="B5" s="5"/>
      <c r="C5" s="5"/>
      <c r="D5" s="5"/>
      <c r="E5" s="34" t="s">
        <v>13</v>
      </c>
      <c r="F5" s="34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81</v>
      </c>
      <c r="L5" s="5" t="s">
        <v>20</v>
      </c>
      <c r="M5" s="5" t="s">
        <v>21</v>
      </c>
      <c r="N5" s="5" t="s">
        <v>22</v>
      </c>
      <c r="O5" s="5" t="s">
        <v>23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10"/>
      <c r="V5" s="5"/>
      <c r="W5" s="5"/>
      <c r="X5" s="5"/>
    </row>
    <row r="6" ht="20.25" spans="1:24">
      <c r="A6" s="85" t="s">
        <v>100</v>
      </c>
      <c r="B6" s="85" t="s">
        <v>101</v>
      </c>
      <c r="C6" s="86" t="s">
        <v>31</v>
      </c>
      <c r="D6" s="85" t="s">
        <v>102</v>
      </c>
      <c r="E6" s="14">
        <v>70</v>
      </c>
      <c r="F6" s="14">
        <v>28.5</v>
      </c>
      <c r="G6" s="14">
        <f t="shared" ref="G6:G14" si="0">E6+F6</f>
        <v>98.5</v>
      </c>
      <c r="H6" s="14">
        <f t="shared" ref="H6:H14" si="1">MAX($G$6:$G$14)</f>
        <v>98.5</v>
      </c>
      <c r="I6" s="14">
        <f t="shared" ref="I6:I14" si="2">G6/H6*30</f>
        <v>30</v>
      </c>
      <c r="J6" s="14">
        <v>15</v>
      </c>
      <c r="K6" s="14">
        <f t="shared" ref="K6:K14" si="3">MAX($J$6:$J$14)</f>
        <v>15</v>
      </c>
      <c r="L6" s="14">
        <v>96.04</v>
      </c>
      <c r="M6" s="14">
        <f t="shared" ref="M6:M14" si="4">MAX($L$6:$L$14)</f>
        <v>96.04</v>
      </c>
      <c r="N6" s="14">
        <f t="shared" ref="N6:N14" si="5">L6/M6*45</f>
        <v>45</v>
      </c>
      <c r="O6" s="14">
        <f t="shared" ref="O6:O14" si="6">J6/K6*15+L6/M6*45</f>
        <v>60</v>
      </c>
      <c r="P6" s="14">
        <v>30</v>
      </c>
      <c r="Q6" s="14">
        <v>12.5</v>
      </c>
      <c r="R6" s="14">
        <f t="shared" ref="R6:R14" si="7">P6+Q6</f>
        <v>42.5</v>
      </c>
      <c r="S6" s="14">
        <f t="shared" ref="S6:S14" si="8">MAX($R$6:$R$14)</f>
        <v>60.5</v>
      </c>
      <c r="T6" s="14">
        <f t="shared" ref="T6:T14" si="9">R6/S6*10</f>
        <v>7.02479338842975</v>
      </c>
      <c r="U6" s="14">
        <f t="shared" ref="U6:U14" si="10">I6+O6+T6</f>
        <v>97.0247933884298</v>
      </c>
      <c r="V6" s="16">
        <f t="shared" ref="V6:V14" si="11">RANK(U6,$U$6:$U$14,0)</f>
        <v>1</v>
      </c>
      <c r="W6" s="16">
        <v>9</v>
      </c>
      <c r="X6" s="67">
        <f t="shared" ref="X6:X14" si="12">V6/W6</f>
        <v>0.111111111111111</v>
      </c>
    </row>
    <row r="7" ht="20.25" spans="1:24">
      <c r="A7" s="32" t="s">
        <v>103</v>
      </c>
      <c r="B7" s="32" t="s">
        <v>104</v>
      </c>
      <c r="C7" s="87" t="s">
        <v>31</v>
      </c>
      <c r="D7" s="32" t="s">
        <v>102</v>
      </c>
      <c r="E7" s="70">
        <v>70</v>
      </c>
      <c r="F7" s="8">
        <v>10</v>
      </c>
      <c r="G7" s="8">
        <f t="shared" si="0"/>
        <v>80</v>
      </c>
      <c r="H7" s="8">
        <f t="shared" si="1"/>
        <v>98.5</v>
      </c>
      <c r="I7" s="8">
        <f t="shared" si="2"/>
        <v>24.3654822335025</v>
      </c>
      <c r="J7" s="8">
        <v>15</v>
      </c>
      <c r="K7" s="8">
        <f t="shared" si="3"/>
        <v>15</v>
      </c>
      <c r="L7" s="8">
        <v>33.5</v>
      </c>
      <c r="M7" s="8">
        <f t="shared" si="4"/>
        <v>96.04</v>
      </c>
      <c r="N7" s="8">
        <f t="shared" si="5"/>
        <v>15.6965847563515</v>
      </c>
      <c r="O7" s="8">
        <f t="shared" si="6"/>
        <v>30.6965847563515</v>
      </c>
      <c r="P7" s="70">
        <v>30</v>
      </c>
      <c r="Q7" s="8">
        <v>11</v>
      </c>
      <c r="R7" s="8">
        <f t="shared" si="7"/>
        <v>41</v>
      </c>
      <c r="S7" s="8">
        <f t="shared" si="8"/>
        <v>60.5</v>
      </c>
      <c r="T7" s="8">
        <f t="shared" si="9"/>
        <v>6.77685950413223</v>
      </c>
      <c r="U7" s="8">
        <f t="shared" si="10"/>
        <v>61.8389264939863</v>
      </c>
      <c r="V7" s="5">
        <f t="shared" si="11"/>
        <v>2</v>
      </c>
      <c r="W7" s="5">
        <v>9</v>
      </c>
      <c r="X7" s="69">
        <f t="shared" si="12"/>
        <v>0.222222222222222</v>
      </c>
    </row>
    <row r="8" ht="20.25" spans="1:24">
      <c r="A8" s="32" t="s">
        <v>105</v>
      </c>
      <c r="B8" s="32" t="s">
        <v>106</v>
      </c>
      <c r="C8" s="87" t="s">
        <v>31</v>
      </c>
      <c r="D8" s="32" t="s">
        <v>102</v>
      </c>
      <c r="E8" s="70">
        <v>70</v>
      </c>
      <c r="F8" s="8">
        <v>11.5</v>
      </c>
      <c r="G8" s="8">
        <f t="shared" si="0"/>
        <v>81.5</v>
      </c>
      <c r="H8" s="8">
        <f t="shared" si="1"/>
        <v>98.5</v>
      </c>
      <c r="I8" s="8">
        <f t="shared" si="2"/>
        <v>24.8223350253807</v>
      </c>
      <c r="J8" s="8">
        <v>15</v>
      </c>
      <c r="K8" s="8">
        <f t="shared" si="3"/>
        <v>15</v>
      </c>
      <c r="L8" s="8">
        <v>18.83</v>
      </c>
      <c r="M8" s="8">
        <f t="shared" si="4"/>
        <v>96.04</v>
      </c>
      <c r="N8" s="8">
        <f t="shared" si="5"/>
        <v>8.82288629737609</v>
      </c>
      <c r="O8" s="8">
        <f t="shared" si="6"/>
        <v>23.8228862973761</v>
      </c>
      <c r="P8" s="70">
        <v>30</v>
      </c>
      <c r="Q8" s="8">
        <v>30.5</v>
      </c>
      <c r="R8" s="8">
        <f t="shared" si="7"/>
        <v>60.5</v>
      </c>
      <c r="S8" s="8">
        <f t="shared" si="8"/>
        <v>60.5</v>
      </c>
      <c r="T8" s="8">
        <f t="shared" si="9"/>
        <v>10</v>
      </c>
      <c r="U8" s="8">
        <f t="shared" si="10"/>
        <v>58.6452213227568</v>
      </c>
      <c r="V8" s="5">
        <f t="shared" si="11"/>
        <v>3</v>
      </c>
      <c r="W8" s="5">
        <v>9</v>
      </c>
      <c r="X8" s="69">
        <f t="shared" si="12"/>
        <v>0.333333333333333</v>
      </c>
    </row>
    <row r="9" ht="20.25" spans="1:24">
      <c r="A9" s="32" t="s">
        <v>107</v>
      </c>
      <c r="B9" s="32" t="s">
        <v>108</v>
      </c>
      <c r="C9" s="87" t="s">
        <v>31</v>
      </c>
      <c r="D9" s="32" t="s">
        <v>102</v>
      </c>
      <c r="E9" s="8">
        <v>70</v>
      </c>
      <c r="F9" s="8">
        <v>4</v>
      </c>
      <c r="G9" s="8">
        <f t="shared" si="0"/>
        <v>74</v>
      </c>
      <c r="H9" s="8">
        <f t="shared" si="1"/>
        <v>98.5</v>
      </c>
      <c r="I9" s="8">
        <f t="shared" si="2"/>
        <v>22.5380710659898</v>
      </c>
      <c r="J9" s="8">
        <v>15</v>
      </c>
      <c r="K9" s="8">
        <f t="shared" si="3"/>
        <v>15</v>
      </c>
      <c r="L9" s="8">
        <v>16.5</v>
      </c>
      <c r="M9" s="8">
        <f t="shared" si="4"/>
        <v>96.04</v>
      </c>
      <c r="N9" s="8">
        <f t="shared" si="5"/>
        <v>7.73115368596418</v>
      </c>
      <c r="O9" s="8">
        <f t="shared" si="6"/>
        <v>22.7311536859642</v>
      </c>
      <c r="P9" s="8">
        <v>30</v>
      </c>
      <c r="Q9" s="8">
        <v>2.5</v>
      </c>
      <c r="R9" s="8">
        <f t="shared" si="7"/>
        <v>32.5</v>
      </c>
      <c r="S9" s="8">
        <f t="shared" si="8"/>
        <v>60.5</v>
      </c>
      <c r="T9" s="8">
        <f t="shared" si="9"/>
        <v>5.37190082644628</v>
      </c>
      <c r="U9" s="8">
        <f t="shared" si="10"/>
        <v>50.6411255784003</v>
      </c>
      <c r="V9" s="5">
        <f t="shared" si="11"/>
        <v>4</v>
      </c>
      <c r="W9" s="5">
        <v>9</v>
      </c>
      <c r="X9" s="69">
        <f t="shared" si="12"/>
        <v>0.444444444444444</v>
      </c>
    </row>
    <row r="10" ht="20.25" spans="1:24">
      <c r="A10" s="32" t="s">
        <v>109</v>
      </c>
      <c r="B10" s="32" t="s">
        <v>110</v>
      </c>
      <c r="C10" s="87" t="s">
        <v>31</v>
      </c>
      <c r="D10" s="32" t="s">
        <v>102</v>
      </c>
      <c r="E10" s="8">
        <v>70</v>
      </c>
      <c r="F10" s="8">
        <v>9</v>
      </c>
      <c r="G10" s="8">
        <f t="shared" si="0"/>
        <v>79</v>
      </c>
      <c r="H10" s="8">
        <f t="shared" si="1"/>
        <v>98.5</v>
      </c>
      <c r="I10" s="8">
        <f t="shared" si="2"/>
        <v>24.0609137055838</v>
      </c>
      <c r="J10" s="8">
        <v>15</v>
      </c>
      <c r="K10" s="8">
        <f t="shared" si="3"/>
        <v>15</v>
      </c>
      <c r="L10" s="8">
        <v>7.5</v>
      </c>
      <c r="M10" s="8">
        <f t="shared" si="4"/>
        <v>96.04</v>
      </c>
      <c r="N10" s="8">
        <f t="shared" si="5"/>
        <v>3.51416076634736</v>
      </c>
      <c r="O10" s="8">
        <f t="shared" si="6"/>
        <v>18.5141607663474</v>
      </c>
      <c r="P10" s="29">
        <v>30</v>
      </c>
      <c r="Q10" s="8">
        <v>6</v>
      </c>
      <c r="R10" s="8">
        <f t="shared" si="7"/>
        <v>36</v>
      </c>
      <c r="S10" s="8">
        <f t="shared" si="8"/>
        <v>60.5</v>
      </c>
      <c r="T10" s="8">
        <f t="shared" si="9"/>
        <v>5.9504132231405</v>
      </c>
      <c r="U10" s="8">
        <f t="shared" si="10"/>
        <v>48.5254876950716</v>
      </c>
      <c r="V10" s="5">
        <f t="shared" si="11"/>
        <v>5</v>
      </c>
      <c r="W10" s="5">
        <v>9</v>
      </c>
      <c r="X10" s="69">
        <f t="shared" si="12"/>
        <v>0.555555555555556</v>
      </c>
    </row>
    <row r="11" ht="20.25" spans="1:24">
      <c r="A11" s="32" t="s">
        <v>111</v>
      </c>
      <c r="B11" s="32" t="s">
        <v>112</v>
      </c>
      <c r="C11" s="87" t="s">
        <v>31</v>
      </c>
      <c r="D11" s="32" t="s">
        <v>102</v>
      </c>
      <c r="E11" s="8">
        <v>70</v>
      </c>
      <c r="F11" s="8">
        <v>14.5</v>
      </c>
      <c r="G11" s="8">
        <f t="shared" si="0"/>
        <v>84.5</v>
      </c>
      <c r="H11" s="8">
        <f t="shared" si="1"/>
        <v>98.5</v>
      </c>
      <c r="I11" s="8">
        <f t="shared" si="2"/>
        <v>25.7360406091371</v>
      </c>
      <c r="J11" s="8">
        <v>15</v>
      </c>
      <c r="K11" s="8">
        <f t="shared" si="3"/>
        <v>15</v>
      </c>
      <c r="L11" s="8">
        <v>0</v>
      </c>
      <c r="M11" s="8">
        <f t="shared" si="4"/>
        <v>96.04</v>
      </c>
      <c r="N11" s="8">
        <f t="shared" si="5"/>
        <v>0</v>
      </c>
      <c r="O11" s="8">
        <f t="shared" si="6"/>
        <v>15</v>
      </c>
      <c r="P11" s="8">
        <v>30</v>
      </c>
      <c r="Q11" s="8">
        <v>6.5</v>
      </c>
      <c r="R11" s="8">
        <f t="shared" si="7"/>
        <v>36.5</v>
      </c>
      <c r="S11" s="8">
        <f t="shared" si="8"/>
        <v>60.5</v>
      </c>
      <c r="T11" s="8">
        <f t="shared" si="9"/>
        <v>6.03305785123967</v>
      </c>
      <c r="U11" s="8">
        <f t="shared" si="10"/>
        <v>46.7690984603767</v>
      </c>
      <c r="V11" s="5">
        <f t="shared" si="11"/>
        <v>6</v>
      </c>
      <c r="W11" s="5">
        <v>9</v>
      </c>
      <c r="X11" s="69">
        <f t="shared" si="12"/>
        <v>0.666666666666667</v>
      </c>
    </row>
    <row r="12" ht="20.25" spans="1:24">
      <c r="A12" s="88" t="s">
        <v>113</v>
      </c>
      <c r="B12" s="88" t="s">
        <v>114</v>
      </c>
      <c r="C12" s="89" t="s">
        <v>31</v>
      </c>
      <c r="D12" s="88" t="s">
        <v>102</v>
      </c>
      <c r="E12" s="29">
        <v>70</v>
      </c>
      <c r="F12" s="29">
        <v>0</v>
      </c>
      <c r="G12" s="29">
        <f t="shared" si="0"/>
        <v>70</v>
      </c>
      <c r="H12" s="29">
        <f t="shared" si="1"/>
        <v>98.5</v>
      </c>
      <c r="I12" s="29">
        <f t="shared" si="2"/>
        <v>21.3197969543147</v>
      </c>
      <c r="J12" s="29">
        <v>15</v>
      </c>
      <c r="K12" s="29">
        <f t="shared" si="3"/>
        <v>15</v>
      </c>
      <c r="L12" s="29">
        <v>1.83</v>
      </c>
      <c r="M12" s="29">
        <f t="shared" si="4"/>
        <v>96.04</v>
      </c>
      <c r="N12" s="29">
        <f t="shared" si="5"/>
        <v>0.857455226988755</v>
      </c>
      <c r="O12" s="29">
        <f t="shared" si="6"/>
        <v>15.8574552269888</v>
      </c>
      <c r="P12" s="29">
        <v>30</v>
      </c>
      <c r="Q12" s="29">
        <v>2</v>
      </c>
      <c r="R12" s="29">
        <f t="shared" si="7"/>
        <v>32</v>
      </c>
      <c r="S12" s="29">
        <f t="shared" si="8"/>
        <v>60.5</v>
      </c>
      <c r="T12" s="29">
        <f t="shared" si="9"/>
        <v>5.28925619834711</v>
      </c>
      <c r="U12" s="29">
        <f t="shared" si="10"/>
        <v>42.4665083796506</v>
      </c>
      <c r="V12" s="5">
        <f t="shared" si="11"/>
        <v>7</v>
      </c>
      <c r="W12" s="30">
        <v>9</v>
      </c>
      <c r="X12" s="90">
        <f t="shared" si="12"/>
        <v>0.777777777777778</v>
      </c>
    </row>
    <row r="13" ht="20.25" spans="1:24">
      <c r="A13" s="5" t="s">
        <v>115</v>
      </c>
      <c r="B13" s="5" t="s">
        <v>116</v>
      </c>
      <c r="C13" s="91" t="s">
        <v>31</v>
      </c>
      <c r="D13" s="5" t="s">
        <v>102</v>
      </c>
      <c r="E13" s="8">
        <v>70</v>
      </c>
      <c r="F13" s="8">
        <v>1.5</v>
      </c>
      <c r="G13" s="8">
        <f t="shared" si="0"/>
        <v>71.5</v>
      </c>
      <c r="H13" s="8">
        <f t="shared" si="1"/>
        <v>98.5</v>
      </c>
      <c r="I13" s="8">
        <f t="shared" si="2"/>
        <v>21.7766497461929</v>
      </c>
      <c r="J13" s="8">
        <v>15</v>
      </c>
      <c r="K13" s="8">
        <f t="shared" si="3"/>
        <v>15</v>
      </c>
      <c r="L13" s="8">
        <v>1</v>
      </c>
      <c r="M13" s="8">
        <f t="shared" si="4"/>
        <v>96.04</v>
      </c>
      <c r="N13" s="8">
        <f t="shared" si="5"/>
        <v>0.468554768846314</v>
      </c>
      <c r="O13" s="8">
        <f t="shared" si="6"/>
        <v>15.4685547688463</v>
      </c>
      <c r="P13" s="8">
        <v>30</v>
      </c>
      <c r="Q13" s="8">
        <v>1.5</v>
      </c>
      <c r="R13" s="8">
        <f t="shared" si="7"/>
        <v>31.5</v>
      </c>
      <c r="S13" s="8">
        <f t="shared" si="8"/>
        <v>60.5</v>
      </c>
      <c r="T13" s="8">
        <f t="shared" si="9"/>
        <v>5.20661157024793</v>
      </c>
      <c r="U13" s="8">
        <f t="shared" si="10"/>
        <v>42.4518160852871</v>
      </c>
      <c r="V13" s="5">
        <f t="shared" si="11"/>
        <v>8</v>
      </c>
      <c r="W13" s="5">
        <v>9</v>
      </c>
      <c r="X13" s="69">
        <f t="shared" si="12"/>
        <v>0.888888888888889</v>
      </c>
    </row>
    <row r="14" ht="20.25" spans="1:24">
      <c r="A14" s="5" t="s">
        <v>117</v>
      </c>
      <c r="B14" s="5" t="s">
        <v>118</v>
      </c>
      <c r="C14" s="91" t="s">
        <v>31</v>
      </c>
      <c r="D14" s="5" t="s">
        <v>102</v>
      </c>
      <c r="E14" s="8">
        <v>70</v>
      </c>
      <c r="F14" s="8">
        <v>6.5</v>
      </c>
      <c r="G14" s="8">
        <f t="shared" si="0"/>
        <v>76.5</v>
      </c>
      <c r="H14" s="8">
        <f t="shared" si="1"/>
        <v>98.5</v>
      </c>
      <c r="I14" s="8">
        <f t="shared" si="2"/>
        <v>23.2994923857868</v>
      </c>
      <c r="J14" s="8">
        <v>13</v>
      </c>
      <c r="K14" s="8">
        <f t="shared" si="3"/>
        <v>15</v>
      </c>
      <c r="L14" s="8">
        <v>1</v>
      </c>
      <c r="M14" s="8">
        <f t="shared" si="4"/>
        <v>96.04</v>
      </c>
      <c r="N14" s="8">
        <f t="shared" si="5"/>
        <v>0.468554768846314</v>
      </c>
      <c r="O14" s="8">
        <f t="shared" si="6"/>
        <v>13.4685547688463</v>
      </c>
      <c r="P14" s="8">
        <v>30</v>
      </c>
      <c r="Q14" s="8">
        <v>1.5</v>
      </c>
      <c r="R14" s="8">
        <f t="shared" si="7"/>
        <v>31.5</v>
      </c>
      <c r="S14" s="8">
        <f t="shared" si="8"/>
        <v>60.5</v>
      </c>
      <c r="T14" s="8">
        <f t="shared" si="9"/>
        <v>5.20661157024793</v>
      </c>
      <c r="U14" s="8">
        <f t="shared" si="10"/>
        <v>41.9746587248811</v>
      </c>
      <c r="V14" s="5">
        <f t="shared" si="11"/>
        <v>9</v>
      </c>
      <c r="W14" s="5">
        <v>9</v>
      </c>
      <c r="X14" s="69">
        <f t="shared" si="12"/>
        <v>1</v>
      </c>
    </row>
    <row r="15" ht="20.25" spans="1:24">
      <c r="A15" s="92" t="s">
        <v>119</v>
      </c>
      <c r="B15" s="92" t="s">
        <v>120</v>
      </c>
      <c r="C15" s="92" t="s">
        <v>31</v>
      </c>
      <c r="D15" s="92" t="s">
        <v>102</v>
      </c>
      <c r="E15" s="92" t="s">
        <v>121</v>
      </c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</row>
  </sheetData>
  <sortState ref="A6:X14">
    <sortCondition ref="V6:V14"/>
  </sortState>
  <mergeCells count="14">
    <mergeCell ref="A1:X1"/>
    <mergeCell ref="A2:X2"/>
    <mergeCell ref="A3:X3"/>
    <mergeCell ref="E4:I4"/>
    <mergeCell ref="J4:O4"/>
    <mergeCell ref="P4:T4"/>
    <mergeCell ref="A4:A5"/>
    <mergeCell ref="B4:B5"/>
    <mergeCell ref="C4:C5"/>
    <mergeCell ref="D4:D5"/>
    <mergeCell ref="U4:U5"/>
    <mergeCell ref="V4:V5"/>
    <mergeCell ref="W4:W5"/>
    <mergeCell ref="X4:X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zoomScale="55" zoomScaleNormal="55" workbookViewId="0">
      <selection activeCell="H24" sqref="H24"/>
    </sheetView>
  </sheetViews>
  <sheetFormatPr defaultColWidth="9" defaultRowHeight="14.25"/>
  <cols>
    <col min="1" max="1" width="9.5" customWidth="1"/>
    <col min="2" max="2" width="19" customWidth="1"/>
    <col min="3" max="3" width="9.75" customWidth="1"/>
    <col min="4" max="4" width="17.95" customWidth="1"/>
    <col min="5" max="8" width="15.625" customWidth="1"/>
    <col min="9" max="9" width="15.625" style="74" customWidth="1"/>
    <col min="10" max="19" width="15.625" customWidth="1"/>
    <col min="20" max="20" width="15.625" style="75" customWidth="1"/>
    <col min="21" max="24" width="15.625" customWidth="1"/>
  </cols>
  <sheetData>
    <row r="1" ht="20.25" spans="1:24">
      <c r="A1" s="58" t="s">
        <v>0</v>
      </c>
      <c r="B1" s="59"/>
      <c r="C1" s="59"/>
      <c r="D1" s="59"/>
      <c r="E1" s="59"/>
      <c r="F1" s="59"/>
      <c r="G1" s="59"/>
      <c r="H1" s="59"/>
      <c r="I1" s="60"/>
      <c r="J1" s="59"/>
      <c r="K1" s="59"/>
      <c r="L1" s="59"/>
      <c r="M1" s="59"/>
      <c r="N1" s="59"/>
      <c r="O1" s="59"/>
      <c r="P1" s="59"/>
      <c r="Q1" s="59"/>
      <c r="R1" s="59"/>
      <c r="S1" s="59"/>
      <c r="T1" s="61"/>
      <c r="U1" s="59"/>
      <c r="V1" s="59"/>
      <c r="W1" s="59"/>
      <c r="X1" s="59"/>
    </row>
    <row r="2" ht="20.25" spans="1:24">
      <c r="A2" s="5" t="s">
        <v>1</v>
      </c>
      <c r="B2" s="5"/>
      <c r="C2" s="5"/>
      <c r="D2" s="5"/>
      <c r="E2" s="5"/>
      <c r="F2" s="5"/>
      <c r="G2" s="5"/>
      <c r="H2" s="5"/>
      <c r="I2" s="8"/>
      <c r="J2" s="5"/>
      <c r="K2" s="5"/>
      <c r="L2" s="5"/>
      <c r="M2" s="5"/>
      <c r="N2" s="5"/>
      <c r="O2" s="5"/>
      <c r="P2" s="5"/>
      <c r="Q2" s="5"/>
      <c r="R2" s="5"/>
      <c r="S2" s="5"/>
      <c r="T2" s="9"/>
      <c r="U2" s="5"/>
      <c r="V2" s="5"/>
      <c r="W2" s="5"/>
      <c r="X2" s="5"/>
    </row>
    <row r="3" ht="20.25" spans="1:24">
      <c r="A3" s="62" t="s">
        <v>122</v>
      </c>
      <c r="B3" s="62"/>
      <c r="C3" s="62"/>
      <c r="D3" s="62"/>
      <c r="E3" s="62"/>
      <c r="F3" s="62"/>
      <c r="G3" s="62"/>
      <c r="H3" s="62"/>
      <c r="I3" s="76"/>
      <c r="J3" s="62"/>
      <c r="K3" s="62"/>
      <c r="L3" s="62"/>
      <c r="M3" s="62"/>
      <c r="N3" s="62"/>
      <c r="O3" s="62"/>
      <c r="P3" s="62"/>
      <c r="Q3" s="63"/>
      <c r="R3" s="62"/>
      <c r="S3" s="62"/>
      <c r="T3" s="77"/>
      <c r="U3" s="62"/>
      <c r="V3" s="62"/>
      <c r="W3" s="62"/>
      <c r="X3" s="62"/>
    </row>
    <row r="4" ht="20.25" spans="1:24">
      <c r="A4" s="63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8"/>
      <c r="J4" s="5" t="s">
        <v>80</v>
      </c>
      <c r="K4" s="5"/>
      <c r="L4" s="5"/>
      <c r="M4" s="5"/>
      <c r="N4" s="5"/>
      <c r="O4" s="5"/>
      <c r="P4" s="5" t="s">
        <v>8</v>
      </c>
      <c r="Q4" s="5"/>
      <c r="R4" s="5"/>
      <c r="S4" s="5"/>
      <c r="T4" s="9"/>
      <c r="U4" s="10" t="s">
        <v>9</v>
      </c>
      <c r="V4" s="5" t="s">
        <v>10</v>
      </c>
      <c r="W4" s="5" t="s">
        <v>11</v>
      </c>
      <c r="X4" s="5" t="s">
        <v>12</v>
      </c>
    </row>
    <row r="5" ht="81" spans="1:24">
      <c r="A5" s="63"/>
      <c r="B5" s="5"/>
      <c r="C5" s="5"/>
      <c r="D5" s="5"/>
      <c r="E5" s="34" t="s">
        <v>13</v>
      </c>
      <c r="F5" s="34" t="s">
        <v>14</v>
      </c>
      <c r="G5" s="5" t="s">
        <v>15</v>
      </c>
      <c r="H5" s="5" t="s">
        <v>16</v>
      </c>
      <c r="I5" s="8" t="s">
        <v>17</v>
      </c>
      <c r="J5" s="5" t="s">
        <v>18</v>
      </c>
      <c r="K5" s="5" t="s">
        <v>81</v>
      </c>
      <c r="L5" s="5" t="s">
        <v>20</v>
      </c>
      <c r="M5" s="5" t="s">
        <v>21</v>
      </c>
      <c r="N5" s="5" t="s">
        <v>22</v>
      </c>
      <c r="O5" s="5" t="s">
        <v>23</v>
      </c>
      <c r="P5" s="5" t="s">
        <v>24</v>
      </c>
      <c r="Q5" s="5" t="s">
        <v>25</v>
      </c>
      <c r="R5" s="5" t="s">
        <v>26</v>
      </c>
      <c r="S5" s="5" t="s">
        <v>27</v>
      </c>
      <c r="T5" s="9" t="s">
        <v>28</v>
      </c>
      <c r="U5" s="10"/>
      <c r="V5" s="5"/>
      <c r="W5" s="5"/>
      <c r="X5" s="5"/>
    </row>
    <row r="6" ht="40.5" spans="1:24">
      <c r="A6" s="78" t="s">
        <v>123</v>
      </c>
      <c r="B6" s="102" t="s">
        <v>124</v>
      </c>
      <c r="C6" s="78" t="s">
        <v>31</v>
      </c>
      <c r="D6" s="34" t="s">
        <v>125</v>
      </c>
      <c r="E6" s="8">
        <v>70</v>
      </c>
      <c r="F6" s="8">
        <v>19</v>
      </c>
      <c r="G6" s="8">
        <f t="shared" ref="G6:G26" si="0">E6+F6</f>
        <v>89</v>
      </c>
      <c r="H6" s="8">
        <f t="shared" ref="H6:H26" si="1">MAX($G$6:$G$26)</f>
        <v>99</v>
      </c>
      <c r="I6" s="8">
        <f t="shared" ref="I6:I26" si="2">G6/H6*30</f>
        <v>26.969696969697</v>
      </c>
      <c r="J6" s="8">
        <v>15</v>
      </c>
      <c r="K6" s="8">
        <v>15</v>
      </c>
      <c r="L6" s="8">
        <v>57.45</v>
      </c>
      <c r="M6" s="79">
        <f t="shared" ref="M6:M26" si="3">MAX($L$6:$L$26)</f>
        <v>57.45</v>
      </c>
      <c r="N6" s="8">
        <f t="shared" ref="N6:N26" si="4">L6/M6*45</f>
        <v>45</v>
      </c>
      <c r="O6" s="8">
        <f t="shared" ref="O6:O26" si="5">J6/K6*15+N6</f>
        <v>60</v>
      </c>
      <c r="P6" s="80">
        <v>30</v>
      </c>
      <c r="Q6" s="70">
        <v>2</v>
      </c>
      <c r="R6" s="79">
        <f t="shared" ref="R6:R26" si="6">P6+Q6</f>
        <v>32</v>
      </c>
      <c r="S6" s="8">
        <f t="shared" ref="S6:S26" si="7">MAX($R$6:$R$26)</f>
        <v>53</v>
      </c>
      <c r="T6" s="8">
        <f t="shared" ref="T6:T26" si="8">R6/S6*10</f>
        <v>6.0377358490566</v>
      </c>
      <c r="U6" s="8">
        <f t="shared" ref="U6:U26" si="9">I6+O6+T6</f>
        <v>93.0074328187536</v>
      </c>
      <c r="V6" s="57">
        <f t="shared" ref="V6:V26" si="10">RANK(U6,$U$6:$U$26,0)</f>
        <v>1</v>
      </c>
      <c r="W6" s="57">
        <v>21</v>
      </c>
      <c r="X6" s="22">
        <f t="shared" ref="X6:X26" si="11">V6/W6</f>
        <v>0.0476190476190476</v>
      </c>
    </row>
    <row r="7" ht="40.5" spans="1:24">
      <c r="A7" s="78" t="s">
        <v>126</v>
      </c>
      <c r="B7" s="102" t="s">
        <v>127</v>
      </c>
      <c r="C7" s="78" t="s">
        <v>31</v>
      </c>
      <c r="D7" s="34" t="s">
        <v>125</v>
      </c>
      <c r="E7" s="8">
        <v>70</v>
      </c>
      <c r="F7" s="8">
        <v>11.75</v>
      </c>
      <c r="G7" s="8">
        <f t="shared" si="0"/>
        <v>81.75</v>
      </c>
      <c r="H7" s="8">
        <f t="shared" si="1"/>
        <v>99</v>
      </c>
      <c r="I7" s="8">
        <f t="shared" si="2"/>
        <v>24.7727272727273</v>
      </c>
      <c r="J7" s="8">
        <v>15</v>
      </c>
      <c r="K7" s="8">
        <v>15</v>
      </c>
      <c r="L7" s="70">
        <v>57.05</v>
      </c>
      <c r="M7" s="79">
        <f t="shared" si="3"/>
        <v>57.45</v>
      </c>
      <c r="N7" s="8">
        <f t="shared" si="4"/>
        <v>44.686684073107</v>
      </c>
      <c r="O7" s="8">
        <f t="shared" si="5"/>
        <v>59.686684073107</v>
      </c>
      <c r="P7" s="80">
        <v>30</v>
      </c>
      <c r="Q7" s="8">
        <v>8</v>
      </c>
      <c r="R7" s="79">
        <f t="shared" si="6"/>
        <v>38</v>
      </c>
      <c r="S7" s="8">
        <f t="shared" si="7"/>
        <v>53</v>
      </c>
      <c r="T7" s="8">
        <f t="shared" si="8"/>
        <v>7.16981132075472</v>
      </c>
      <c r="U7" s="8">
        <f t="shared" si="9"/>
        <v>91.629222666589</v>
      </c>
      <c r="V7" s="57">
        <f t="shared" si="10"/>
        <v>2</v>
      </c>
      <c r="W7" s="57">
        <v>21</v>
      </c>
      <c r="X7" s="22">
        <f t="shared" si="11"/>
        <v>0.0952380952380952</v>
      </c>
    </row>
    <row r="8" ht="40.5" spans="1:24">
      <c r="A8" s="78" t="s">
        <v>128</v>
      </c>
      <c r="B8" s="102" t="s">
        <v>129</v>
      </c>
      <c r="C8" s="78" t="s">
        <v>31</v>
      </c>
      <c r="D8" s="34" t="s">
        <v>125</v>
      </c>
      <c r="E8" s="8">
        <v>70</v>
      </c>
      <c r="F8" s="8">
        <v>29</v>
      </c>
      <c r="G8" s="8">
        <f t="shared" si="0"/>
        <v>99</v>
      </c>
      <c r="H8" s="8">
        <f t="shared" si="1"/>
        <v>99</v>
      </c>
      <c r="I8" s="8">
        <f t="shared" si="2"/>
        <v>30</v>
      </c>
      <c r="J8" s="8">
        <v>15</v>
      </c>
      <c r="K8" s="8">
        <v>15</v>
      </c>
      <c r="L8" s="8">
        <v>39.63</v>
      </c>
      <c r="M8" s="79">
        <f t="shared" si="3"/>
        <v>57.45</v>
      </c>
      <c r="N8" s="8">
        <f t="shared" si="4"/>
        <v>31.0417754569191</v>
      </c>
      <c r="O8" s="8">
        <f t="shared" si="5"/>
        <v>46.0417754569191</v>
      </c>
      <c r="P8" s="80">
        <v>30</v>
      </c>
      <c r="Q8" s="8">
        <v>13.5</v>
      </c>
      <c r="R8" s="79">
        <f t="shared" si="6"/>
        <v>43.5</v>
      </c>
      <c r="S8" s="8">
        <f t="shared" si="7"/>
        <v>53</v>
      </c>
      <c r="T8" s="8">
        <f t="shared" si="8"/>
        <v>8.20754716981132</v>
      </c>
      <c r="U8" s="8">
        <f t="shared" si="9"/>
        <v>84.2493226267304</v>
      </c>
      <c r="V8" s="57">
        <f t="shared" si="10"/>
        <v>3</v>
      </c>
      <c r="W8" s="57">
        <v>21</v>
      </c>
      <c r="X8" s="22">
        <f t="shared" si="11"/>
        <v>0.142857142857143</v>
      </c>
    </row>
    <row r="9" ht="40.5" spans="1:24">
      <c r="A9" s="78" t="s">
        <v>130</v>
      </c>
      <c r="B9" s="102" t="s">
        <v>131</v>
      </c>
      <c r="C9" s="78" t="s">
        <v>31</v>
      </c>
      <c r="D9" s="34" t="s">
        <v>125</v>
      </c>
      <c r="E9" s="8">
        <v>70</v>
      </c>
      <c r="F9" s="8">
        <v>12</v>
      </c>
      <c r="G9" s="8">
        <f t="shared" si="0"/>
        <v>82</v>
      </c>
      <c r="H9" s="8">
        <f t="shared" si="1"/>
        <v>99</v>
      </c>
      <c r="I9" s="8">
        <f t="shared" si="2"/>
        <v>24.8484848484848</v>
      </c>
      <c r="J9" s="8">
        <v>15</v>
      </c>
      <c r="K9" s="8">
        <v>15</v>
      </c>
      <c r="L9" s="8">
        <v>47.42</v>
      </c>
      <c r="M9" s="79">
        <f t="shared" si="3"/>
        <v>57.45</v>
      </c>
      <c r="N9" s="8">
        <f t="shared" si="4"/>
        <v>37.1436031331593</v>
      </c>
      <c r="O9" s="8">
        <f t="shared" si="5"/>
        <v>52.1436031331593</v>
      </c>
      <c r="P9" s="80">
        <v>30</v>
      </c>
      <c r="Q9" s="8">
        <v>7</v>
      </c>
      <c r="R9" s="79">
        <f t="shared" si="6"/>
        <v>37</v>
      </c>
      <c r="S9" s="8">
        <f t="shared" si="7"/>
        <v>53</v>
      </c>
      <c r="T9" s="8">
        <f t="shared" si="8"/>
        <v>6.9811320754717</v>
      </c>
      <c r="U9" s="8">
        <f t="shared" si="9"/>
        <v>83.9732200571158</v>
      </c>
      <c r="V9" s="57">
        <f t="shared" si="10"/>
        <v>4</v>
      </c>
      <c r="W9" s="57">
        <v>21</v>
      </c>
      <c r="X9" s="22">
        <f t="shared" si="11"/>
        <v>0.19047619047619</v>
      </c>
    </row>
    <row r="10" ht="40.5" spans="1:24">
      <c r="A10" s="78" t="s">
        <v>132</v>
      </c>
      <c r="B10" s="102" t="s">
        <v>133</v>
      </c>
      <c r="C10" s="78" t="s">
        <v>31</v>
      </c>
      <c r="D10" s="34" t="s">
        <v>125</v>
      </c>
      <c r="E10" s="8">
        <v>70</v>
      </c>
      <c r="F10" s="8">
        <v>17</v>
      </c>
      <c r="G10" s="8">
        <f t="shared" si="0"/>
        <v>87</v>
      </c>
      <c r="H10" s="8">
        <f t="shared" si="1"/>
        <v>99</v>
      </c>
      <c r="I10" s="8">
        <f t="shared" si="2"/>
        <v>26.3636363636364</v>
      </c>
      <c r="J10" s="8">
        <v>15</v>
      </c>
      <c r="K10" s="70">
        <v>15</v>
      </c>
      <c r="L10" s="70">
        <v>37.9</v>
      </c>
      <c r="M10" s="79">
        <f t="shared" si="3"/>
        <v>57.45</v>
      </c>
      <c r="N10" s="8">
        <f t="shared" si="4"/>
        <v>29.686684073107</v>
      </c>
      <c r="O10" s="8">
        <f t="shared" si="5"/>
        <v>44.686684073107</v>
      </c>
      <c r="P10" s="81">
        <v>30</v>
      </c>
      <c r="Q10" s="70">
        <v>13</v>
      </c>
      <c r="R10" s="79">
        <f t="shared" si="6"/>
        <v>43</v>
      </c>
      <c r="S10" s="8">
        <f t="shared" si="7"/>
        <v>53</v>
      </c>
      <c r="T10" s="8">
        <f t="shared" si="8"/>
        <v>8.11320754716981</v>
      </c>
      <c r="U10" s="8">
        <f t="shared" si="9"/>
        <v>79.1635279839132</v>
      </c>
      <c r="V10" s="57">
        <f t="shared" si="10"/>
        <v>5</v>
      </c>
      <c r="W10" s="57">
        <v>21</v>
      </c>
      <c r="X10" s="22">
        <f t="shared" si="11"/>
        <v>0.238095238095238</v>
      </c>
    </row>
    <row r="11" ht="40.5" spans="1:24">
      <c r="A11" s="78" t="s">
        <v>134</v>
      </c>
      <c r="B11" s="102" t="s">
        <v>135</v>
      </c>
      <c r="C11" s="78" t="s">
        <v>31</v>
      </c>
      <c r="D11" s="34" t="s">
        <v>125</v>
      </c>
      <c r="E11" s="8">
        <v>70</v>
      </c>
      <c r="F11" s="8">
        <v>17</v>
      </c>
      <c r="G11" s="8">
        <f t="shared" si="0"/>
        <v>87</v>
      </c>
      <c r="H11" s="8">
        <f t="shared" si="1"/>
        <v>99</v>
      </c>
      <c r="I11" s="8">
        <f t="shared" si="2"/>
        <v>26.3636363636364</v>
      </c>
      <c r="J11" s="8">
        <v>15</v>
      </c>
      <c r="K11" s="8">
        <v>15</v>
      </c>
      <c r="L11" s="8">
        <v>33.17</v>
      </c>
      <c r="M11" s="79">
        <f t="shared" si="3"/>
        <v>57.45</v>
      </c>
      <c r="N11" s="8">
        <f t="shared" si="4"/>
        <v>25.9817232375979</v>
      </c>
      <c r="O11" s="8">
        <f t="shared" si="5"/>
        <v>40.9817232375979</v>
      </c>
      <c r="P11" s="80">
        <v>30</v>
      </c>
      <c r="Q11" s="8">
        <v>8.5</v>
      </c>
      <c r="R11" s="79">
        <f t="shared" si="6"/>
        <v>38.5</v>
      </c>
      <c r="S11" s="8">
        <f t="shared" si="7"/>
        <v>53</v>
      </c>
      <c r="T11" s="8">
        <f t="shared" si="8"/>
        <v>7.26415094339623</v>
      </c>
      <c r="U11" s="8">
        <f t="shared" si="9"/>
        <v>74.6095105446305</v>
      </c>
      <c r="V11" s="57">
        <f t="shared" si="10"/>
        <v>6</v>
      </c>
      <c r="W11" s="57">
        <v>21</v>
      </c>
      <c r="X11" s="22">
        <f t="shared" si="11"/>
        <v>0.285714285714286</v>
      </c>
    </row>
    <row r="12" ht="40.5" spans="1:24">
      <c r="A12" s="78" t="s">
        <v>136</v>
      </c>
      <c r="B12" s="102" t="s">
        <v>137</v>
      </c>
      <c r="C12" s="78" t="s">
        <v>31</v>
      </c>
      <c r="D12" s="34" t="s">
        <v>125</v>
      </c>
      <c r="E12" s="8">
        <v>70</v>
      </c>
      <c r="F12" s="8">
        <v>19</v>
      </c>
      <c r="G12" s="8">
        <f t="shared" si="0"/>
        <v>89</v>
      </c>
      <c r="H12" s="8">
        <f t="shared" si="1"/>
        <v>99</v>
      </c>
      <c r="I12" s="8">
        <f t="shared" si="2"/>
        <v>26.969696969697</v>
      </c>
      <c r="J12" s="8">
        <v>15</v>
      </c>
      <c r="K12" s="8">
        <v>15</v>
      </c>
      <c r="L12" s="8">
        <v>27.8</v>
      </c>
      <c r="M12" s="79">
        <f t="shared" si="3"/>
        <v>57.45</v>
      </c>
      <c r="N12" s="8">
        <f t="shared" si="4"/>
        <v>21.7754569190601</v>
      </c>
      <c r="O12" s="8">
        <f t="shared" si="5"/>
        <v>36.77545691906</v>
      </c>
      <c r="P12" s="80">
        <v>30</v>
      </c>
      <c r="Q12" s="8">
        <v>3.5</v>
      </c>
      <c r="R12" s="79">
        <f t="shared" si="6"/>
        <v>33.5</v>
      </c>
      <c r="S12" s="8">
        <f t="shared" si="7"/>
        <v>53</v>
      </c>
      <c r="T12" s="8">
        <f t="shared" si="8"/>
        <v>6.32075471698113</v>
      </c>
      <c r="U12" s="8">
        <f t="shared" si="9"/>
        <v>70.0659086057381</v>
      </c>
      <c r="V12" s="57">
        <f t="shared" si="10"/>
        <v>7</v>
      </c>
      <c r="W12" s="57">
        <v>21</v>
      </c>
      <c r="X12" s="22">
        <f t="shared" si="11"/>
        <v>0.333333333333333</v>
      </c>
    </row>
    <row r="13" ht="40.5" spans="1:24">
      <c r="A13" s="78" t="s">
        <v>138</v>
      </c>
      <c r="B13" s="102" t="s">
        <v>139</v>
      </c>
      <c r="C13" s="78" t="s">
        <v>31</v>
      </c>
      <c r="D13" s="34" t="s">
        <v>125</v>
      </c>
      <c r="E13" s="8">
        <v>70</v>
      </c>
      <c r="F13" s="8">
        <v>7.82</v>
      </c>
      <c r="G13" s="8">
        <f t="shared" si="0"/>
        <v>77.82</v>
      </c>
      <c r="H13" s="8">
        <f t="shared" si="1"/>
        <v>99</v>
      </c>
      <c r="I13" s="8">
        <f t="shared" si="2"/>
        <v>23.5818181818182</v>
      </c>
      <c r="J13" s="8">
        <v>15</v>
      </c>
      <c r="K13" s="8">
        <v>15</v>
      </c>
      <c r="L13" s="8">
        <v>27.17</v>
      </c>
      <c r="M13" s="79">
        <f t="shared" si="3"/>
        <v>57.45</v>
      </c>
      <c r="N13" s="8">
        <f t="shared" si="4"/>
        <v>21.2819843342037</v>
      </c>
      <c r="O13" s="8">
        <f t="shared" si="5"/>
        <v>36.2819843342037</v>
      </c>
      <c r="P13" s="80">
        <v>30</v>
      </c>
      <c r="Q13" s="8">
        <v>16.5</v>
      </c>
      <c r="R13" s="79">
        <f t="shared" si="6"/>
        <v>46.5</v>
      </c>
      <c r="S13" s="8">
        <f t="shared" si="7"/>
        <v>53</v>
      </c>
      <c r="T13" s="8">
        <f t="shared" si="8"/>
        <v>8.77358490566038</v>
      </c>
      <c r="U13" s="8">
        <f t="shared" si="9"/>
        <v>68.6373874216822</v>
      </c>
      <c r="V13" s="57">
        <f t="shared" si="10"/>
        <v>8</v>
      </c>
      <c r="W13" s="57">
        <v>21</v>
      </c>
      <c r="X13" s="22">
        <f t="shared" si="11"/>
        <v>0.380952380952381</v>
      </c>
    </row>
    <row r="14" ht="40.5" spans="1:24">
      <c r="A14" s="78" t="s">
        <v>140</v>
      </c>
      <c r="B14" s="102" t="s">
        <v>141</v>
      </c>
      <c r="C14" s="78" t="s">
        <v>31</v>
      </c>
      <c r="D14" s="34" t="s">
        <v>125</v>
      </c>
      <c r="E14" s="8">
        <v>70</v>
      </c>
      <c r="F14" s="8">
        <v>17</v>
      </c>
      <c r="G14" s="8">
        <f t="shared" si="0"/>
        <v>87</v>
      </c>
      <c r="H14" s="8">
        <f t="shared" si="1"/>
        <v>99</v>
      </c>
      <c r="I14" s="8">
        <f t="shared" si="2"/>
        <v>26.3636363636364</v>
      </c>
      <c r="J14" s="8">
        <v>15</v>
      </c>
      <c r="K14" s="70">
        <v>15</v>
      </c>
      <c r="L14" s="70">
        <v>17.9</v>
      </c>
      <c r="M14" s="79">
        <f t="shared" si="3"/>
        <v>57.45</v>
      </c>
      <c r="N14" s="8">
        <f t="shared" si="4"/>
        <v>14.0208877284595</v>
      </c>
      <c r="O14" s="8">
        <f t="shared" si="5"/>
        <v>29.0208877284595</v>
      </c>
      <c r="P14" s="80">
        <v>30</v>
      </c>
      <c r="Q14" s="70">
        <v>23</v>
      </c>
      <c r="R14" s="79">
        <f t="shared" si="6"/>
        <v>53</v>
      </c>
      <c r="S14" s="8">
        <f t="shared" si="7"/>
        <v>53</v>
      </c>
      <c r="T14" s="8">
        <f t="shared" si="8"/>
        <v>10</v>
      </c>
      <c r="U14" s="8">
        <f t="shared" si="9"/>
        <v>65.3845240920959</v>
      </c>
      <c r="V14" s="57">
        <f t="shared" si="10"/>
        <v>9</v>
      </c>
      <c r="W14" s="57">
        <v>21</v>
      </c>
      <c r="X14" s="22">
        <f t="shared" si="11"/>
        <v>0.428571428571429</v>
      </c>
    </row>
    <row r="15" ht="40.5" spans="1:24">
      <c r="A15" s="78" t="s">
        <v>142</v>
      </c>
      <c r="B15" s="102" t="s">
        <v>143</v>
      </c>
      <c r="C15" s="78" t="s">
        <v>31</v>
      </c>
      <c r="D15" s="34" t="s">
        <v>125</v>
      </c>
      <c r="E15" s="8">
        <v>70</v>
      </c>
      <c r="F15" s="8">
        <v>12</v>
      </c>
      <c r="G15" s="8">
        <f t="shared" si="0"/>
        <v>82</v>
      </c>
      <c r="H15" s="8">
        <f t="shared" si="1"/>
        <v>99</v>
      </c>
      <c r="I15" s="8">
        <f t="shared" si="2"/>
        <v>24.8484848484848</v>
      </c>
      <c r="J15" s="8">
        <v>15</v>
      </c>
      <c r="K15" s="8">
        <v>15</v>
      </c>
      <c r="L15" s="82">
        <v>21.5</v>
      </c>
      <c r="M15" s="79">
        <f t="shared" si="3"/>
        <v>57.45</v>
      </c>
      <c r="N15" s="8">
        <f t="shared" si="4"/>
        <v>16.8407310704961</v>
      </c>
      <c r="O15" s="8">
        <f t="shared" si="5"/>
        <v>31.8407310704961</v>
      </c>
      <c r="P15" s="80">
        <v>30</v>
      </c>
      <c r="Q15" s="82">
        <v>13.5</v>
      </c>
      <c r="R15" s="79">
        <f t="shared" si="6"/>
        <v>43.5</v>
      </c>
      <c r="S15" s="8">
        <f t="shared" si="7"/>
        <v>53</v>
      </c>
      <c r="T15" s="8">
        <f t="shared" si="8"/>
        <v>8.20754716981132</v>
      </c>
      <c r="U15" s="8">
        <f t="shared" si="9"/>
        <v>64.8967630887923</v>
      </c>
      <c r="V15" s="57">
        <f t="shared" si="10"/>
        <v>10</v>
      </c>
      <c r="W15" s="57">
        <v>21</v>
      </c>
      <c r="X15" s="22">
        <f t="shared" si="11"/>
        <v>0.476190476190476</v>
      </c>
    </row>
    <row r="16" ht="40.5" spans="1:24">
      <c r="A16" s="78" t="s">
        <v>144</v>
      </c>
      <c r="B16" s="102" t="s">
        <v>145</v>
      </c>
      <c r="C16" s="78" t="s">
        <v>31</v>
      </c>
      <c r="D16" s="34" t="s">
        <v>125</v>
      </c>
      <c r="E16" s="8">
        <v>70</v>
      </c>
      <c r="F16" s="8">
        <v>17</v>
      </c>
      <c r="G16" s="8">
        <f t="shared" si="0"/>
        <v>87</v>
      </c>
      <c r="H16" s="8">
        <f t="shared" si="1"/>
        <v>99</v>
      </c>
      <c r="I16" s="8">
        <f t="shared" si="2"/>
        <v>26.3636363636364</v>
      </c>
      <c r="J16" s="8">
        <v>15</v>
      </c>
      <c r="K16" s="8">
        <v>15</v>
      </c>
      <c r="L16" s="82">
        <v>15.99</v>
      </c>
      <c r="M16" s="79">
        <f t="shared" si="3"/>
        <v>57.45</v>
      </c>
      <c r="N16" s="8">
        <f t="shared" si="4"/>
        <v>12.5248041775457</v>
      </c>
      <c r="O16" s="8">
        <f t="shared" si="5"/>
        <v>27.5248041775457</v>
      </c>
      <c r="P16" s="80">
        <v>30</v>
      </c>
      <c r="Q16" s="82">
        <v>13</v>
      </c>
      <c r="R16" s="79">
        <f t="shared" si="6"/>
        <v>43</v>
      </c>
      <c r="S16" s="8">
        <f t="shared" si="7"/>
        <v>53</v>
      </c>
      <c r="T16" s="8">
        <f t="shared" si="8"/>
        <v>8.11320754716981</v>
      </c>
      <c r="U16" s="8">
        <f t="shared" si="9"/>
        <v>62.0016480883519</v>
      </c>
      <c r="V16" s="57">
        <f t="shared" si="10"/>
        <v>11</v>
      </c>
      <c r="W16" s="57">
        <v>21</v>
      </c>
      <c r="X16" s="22">
        <f t="shared" si="11"/>
        <v>0.523809523809524</v>
      </c>
    </row>
    <row r="17" ht="40.5" spans="1:24">
      <c r="A17" s="78" t="s">
        <v>146</v>
      </c>
      <c r="B17" s="102" t="s">
        <v>147</v>
      </c>
      <c r="C17" s="78" t="s">
        <v>31</v>
      </c>
      <c r="D17" s="34" t="s">
        <v>125</v>
      </c>
      <c r="E17" s="8">
        <v>70</v>
      </c>
      <c r="F17" s="8">
        <v>16</v>
      </c>
      <c r="G17" s="8">
        <f t="shared" si="0"/>
        <v>86</v>
      </c>
      <c r="H17" s="8">
        <f t="shared" si="1"/>
        <v>99</v>
      </c>
      <c r="I17" s="8">
        <f t="shared" si="2"/>
        <v>26.0606060606061</v>
      </c>
      <c r="J17" s="8">
        <v>15</v>
      </c>
      <c r="K17" s="8">
        <v>15</v>
      </c>
      <c r="L17" s="82">
        <v>5.55</v>
      </c>
      <c r="M17" s="79">
        <f t="shared" si="3"/>
        <v>57.45</v>
      </c>
      <c r="N17" s="8">
        <f t="shared" si="4"/>
        <v>4.34725848563969</v>
      </c>
      <c r="O17" s="8">
        <f t="shared" si="5"/>
        <v>19.3472584856397</v>
      </c>
      <c r="P17" s="83">
        <v>30</v>
      </c>
      <c r="Q17" s="82">
        <v>12</v>
      </c>
      <c r="R17" s="79">
        <f t="shared" si="6"/>
        <v>42</v>
      </c>
      <c r="S17" s="8">
        <f t="shared" si="7"/>
        <v>53</v>
      </c>
      <c r="T17" s="8">
        <f t="shared" si="8"/>
        <v>7.92452830188679</v>
      </c>
      <c r="U17" s="8">
        <f t="shared" si="9"/>
        <v>53.3323928481325</v>
      </c>
      <c r="V17" s="57">
        <f t="shared" si="10"/>
        <v>12</v>
      </c>
      <c r="W17" s="57">
        <v>21</v>
      </c>
      <c r="X17" s="22">
        <f t="shared" si="11"/>
        <v>0.571428571428571</v>
      </c>
    </row>
    <row r="18" ht="40.5" spans="1:24">
      <c r="A18" s="78" t="s">
        <v>148</v>
      </c>
      <c r="B18" s="102" t="s">
        <v>149</v>
      </c>
      <c r="C18" s="78" t="s">
        <v>31</v>
      </c>
      <c r="D18" s="34" t="s">
        <v>125</v>
      </c>
      <c r="E18" s="8">
        <v>70</v>
      </c>
      <c r="F18" s="8">
        <v>23</v>
      </c>
      <c r="G18" s="8">
        <f t="shared" si="0"/>
        <v>93</v>
      </c>
      <c r="H18" s="8">
        <f t="shared" si="1"/>
        <v>99</v>
      </c>
      <c r="I18" s="8">
        <f t="shared" si="2"/>
        <v>28.1818181818182</v>
      </c>
      <c r="J18" s="8">
        <v>15</v>
      </c>
      <c r="K18" s="8">
        <v>15</v>
      </c>
      <c r="L18" s="82">
        <v>1.5</v>
      </c>
      <c r="M18" s="79">
        <f t="shared" si="3"/>
        <v>57.45</v>
      </c>
      <c r="N18" s="8">
        <f t="shared" si="4"/>
        <v>1.17493472584856</v>
      </c>
      <c r="O18" s="8">
        <f t="shared" si="5"/>
        <v>16.1749347258486</v>
      </c>
      <c r="P18" s="80">
        <v>30</v>
      </c>
      <c r="Q18" s="82">
        <v>2.5</v>
      </c>
      <c r="R18" s="79">
        <f t="shared" si="6"/>
        <v>32.5</v>
      </c>
      <c r="S18" s="8">
        <f t="shared" si="7"/>
        <v>53</v>
      </c>
      <c r="T18" s="8">
        <f t="shared" si="8"/>
        <v>6.13207547169811</v>
      </c>
      <c r="U18" s="8">
        <f t="shared" si="9"/>
        <v>50.4888283793649</v>
      </c>
      <c r="V18" s="57">
        <f t="shared" si="10"/>
        <v>13</v>
      </c>
      <c r="W18" s="57">
        <v>21</v>
      </c>
      <c r="X18" s="22">
        <f t="shared" si="11"/>
        <v>0.619047619047619</v>
      </c>
    </row>
    <row r="19" ht="40.5" spans="1:24">
      <c r="A19" s="78" t="s">
        <v>150</v>
      </c>
      <c r="B19" s="102" t="s">
        <v>151</v>
      </c>
      <c r="C19" s="78" t="s">
        <v>31</v>
      </c>
      <c r="D19" s="34" t="s">
        <v>125</v>
      </c>
      <c r="E19" s="8">
        <v>70</v>
      </c>
      <c r="F19" s="8">
        <v>8</v>
      </c>
      <c r="G19" s="8">
        <f t="shared" si="0"/>
        <v>78</v>
      </c>
      <c r="H19" s="8">
        <f t="shared" si="1"/>
        <v>99</v>
      </c>
      <c r="I19" s="8">
        <f t="shared" si="2"/>
        <v>23.6363636363636</v>
      </c>
      <c r="J19" s="8">
        <v>15</v>
      </c>
      <c r="K19" s="70">
        <v>15</v>
      </c>
      <c r="L19" s="82">
        <v>3.2</v>
      </c>
      <c r="M19" s="79">
        <f t="shared" si="3"/>
        <v>57.45</v>
      </c>
      <c r="N19" s="8">
        <f t="shared" si="4"/>
        <v>2.5065274151436</v>
      </c>
      <c r="O19" s="8">
        <f t="shared" si="5"/>
        <v>17.5065274151436</v>
      </c>
      <c r="P19" s="80">
        <v>30</v>
      </c>
      <c r="Q19" s="82">
        <v>8.5</v>
      </c>
      <c r="R19" s="79">
        <f t="shared" si="6"/>
        <v>38.5</v>
      </c>
      <c r="S19" s="8">
        <f t="shared" si="7"/>
        <v>53</v>
      </c>
      <c r="T19" s="8">
        <f t="shared" si="8"/>
        <v>7.26415094339623</v>
      </c>
      <c r="U19" s="8">
        <f t="shared" si="9"/>
        <v>48.4070419949035</v>
      </c>
      <c r="V19" s="57">
        <f t="shared" si="10"/>
        <v>14</v>
      </c>
      <c r="W19" s="57">
        <v>21</v>
      </c>
      <c r="X19" s="22">
        <f t="shared" si="11"/>
        <v>0.666666666666667</v>
      </c>
    </row>
    <row r="20" ht="40.5" spans="1:24">
      <c r="A20" s="78" t="s">
        <v>152</v>
      </c>
      <c r="B20" s="102" t="s">
        <v>153</v>
      </c>
      <c r="C20" s="78" t="s">
        <v>31</v>
      </c>
      <c r="D20" s="34" t="s">
        <v>125</v>
      </c>
      <c r="E20" s="8">
        <v>70</v>
      </c>
      <c r="F20" s="8">
        <v>8</v>
      </c>
      <c r="G20" s="8">
        <f t="shared" si="0"/>
        <v>78</v>
      </c>
      <c r="H20" s="8">
        <f t="shared" si="1"/>
        <v>99</v>
      </c>
      <c r="I20" s="8">
        <f t="shared" si="2"/>
        <v>23.6363636363636</v>
      </c>
      <c r="J20" s="8">
        <v>15</v>
      </c>
      <c r="K20" s="8">
        <v>15</v>
      </c>
      <c r="L20" s="82">
        <v>4.58</v>
      </c>
      <c r="M20" s="79">
        <f t="shared" si="3"/>
        <v>57.45</v>
      </c>
      <c r="N20" s="8">
        <f t="shared" si="4"/>
        <v>3.58746736292428</v>
      </c>
      <c r="O20" s="8">
        <f t="shared" si="5"/>
        <v>18.5874673629243</v>
      </c>
      <c r="P20" s="84">
        <v>30</v>
      </c>
      <c r="Q20" s="82">
        <v>2</v>
      </c>
      <c r="R20" s="79">
        <f t="shared" si="6"/>
        <v>32</v>
      </c>
      <c r="S20" s="8">
        <f t="shared" si="7"/>
        <v>53</v>
      </c>
      <c r="T20" s="8">
        <f t="shared" si="8"/>
        <v>6.0377358490566</v>
      </c>
      <c r="U20" s="8">
        <f t="shared" si="9"/>
        <v>48.2615668483445</v>
      </c>
      <c r="V20" s="57">
        <f t="shared" si="10"/>
        <v>15</v>
      </c>
      <c r="W20" s="57">
        <v>21</v>
      </c>
      <c r="X20" s="22">
        <f t="shared" si="11"/>
        <v>0.714285714285714</v>
      </c>
    </row>
    <row r="21" ht="40.5" spans="1:24">
      <c r="A21" s="78" t="s">
        <v>154</v>
      </c>
      <c r="B21" s="102" t="s">
        <v>155</v>
      </c>
      <c r="C21" s="78" t="s">
        <v>31</v>
      </c>
      <c r="D21" s="34" t="s">
        <v>125</v>
      </c>
      <c r="E21" s="8">
        <v>70</v>
      </c>
      <c r="F21" s="8">
        <v>5</v>
      </c>
      <c r="G21" s="8">
        <f t="shared" si="0"/>
        <v>75</v>
      </c>
      <c r="H21" s="8">
        <f t="shared" si="1"/>
        <v>99</v>
      </c>
      <c r="I21" s="8">
        <f t="shared" si="2"/>
        <v>22.7272727272727</v>
      </c>
      <c r="J21" s="8">
        <v>15</v>
      </c>
      <c r="K21" s="70">
        <v>15</v>
      </c>
      <c r="L21" s="82">
        <v>4.2</v>
      </c>
      <c r="M21" s="79">
        <f t="shared" si="3"/>
        <v>57.45</v>
      </c>
      <c r="N21" s="8">
        <f t="shared" si="4"/>
        <v>3.28981723237598</v>
      </c>
      <c r="O21" s="8">
        <f t="shared" si="5"/>
        <v>18.289817232376</v>
      </c>
      <c r="P21" s="81">
        <v>30</v>
      </c>
      <c r="Q21" s="82">
        <v>5.5</v>
      </c>
      <c r="R21" s="79">
        <f t="shared" si="6"/>
        <v>35.5</v>
      </c>
      <c r="S21" s="8">
        <f t="shared" si="7"/>
        <v>53</v>
      </c>
      <c r="T21" s="8">
        <f t="shared" si="8"/>
        <v>6.69811320754717</v>
      </c>
      <c r="U21" s="8">
        <f t="shared" si="9"/>
        <v>47.7152031671959</v>
      </c>
      <c r="V21" s="57">
        <f t="shared" si="10"/>
        <v>16</v>
      </c>
      <c r="W21" s="57">
        <v>21</v>
      </c>
      <c r="X21" s="22">
        <f t="shared" si="11"/>
        <v>0.761904761904762</v>
      </c>
    </row>
    <row r="22" ht="40.5" spans="1:24">
      <c r="A22" s="78" t="s">
        <v>156</v>
      </c>
      <c r="B22" s="102" t="s">
        <v>157</v>
      </c>
      <c r="C22" s="78" t="s">
        <v>31</v>
      </c>
      <c r="D22" s="34" t="s">
        <v>125</v>
      </c>
      <c r="E22" s="8">
        <v>70</v>
      </c>
      <c r="F22" s="8">
        <v>11</v>
      </c>
      <c r="G22" s="8">
        <f t="shared" si="0"/>
        <v>81</v>
      </c>
      <c r="H22" s="8">
        <f t="shared" si="1"/>
        <v>99</v>
      </c>
      <c r="I22" s="8">
        <f t="shared" si="2"/>
        <v>24.5454545454545</v>
      </c>
      <c r="J22" s="8">
        <v>15</v>
      </c>
      <c r="K22" s="8">
        <v>15</v>
      </c>
      <c r="L22" s="82">
        <v>0</v>
      </c>
      <c r="M22" s="79">
        <f t="shared" si="3"/>
        <v>57.45</v>
      </c>
      <c r="N22" s="8">
        <f t="shared" si="4"/>
        <v>0</v>
      </c>
      <c r="O22" s="8">
        <f t="shared" si="5"/>
        <v>15</v>
      </c>
      <c r="P22" s="80">
        <v>30</v>
      </c>
      <c r="Q22" s="82">
        <v>4.5</v>
      </c>
      <c r="R22" s="79">
        <f t="shared" si="6"/>
        <v>34.5</v>
      </c>
      <c r="S22" s="8">
        <f t="shared" si="7"/>
        <v>53</v>
      </c>
      <c r="T22" s="8">
        <f t="shared" si="8"/>
        <v>6.50943396226415</v>
      </c>
      <c r="U22" s="8">
        <f t="shared" si="9"/>
        <v>46.0548885077187</v>
      </c>
      <c r="V22" s="57">
        <f t="shared" si="10"/>
        <v>17</v>
      </c>
      <c r="W22" s="57">
        <v>21</v>
      </c>
      <c r="X22" s="22">
        <f t="shared" si="11"/>
        <v>0.80952380952381</v>
      </c>
    </row>
    <row r="23" ht="40.5" spans="1:24">
      <c r="A23" s="78" t="s">
        <v>158</v>
      </c>
      <c r="B23" s="102" t="s">
        <v>159</v>
      </c>
      <c r="C23" s="78" t="s">
        <v>31</v>
      </c>
      <c r="D23" s="34" t="s">
        <v>125</v>
      </c>
      <c r="E23" s="8">
        <v>70</v>
      </c>
      <c r="F23" s="8">
        <v>9</v>
      </c>
      <c r="G23" s="8">
        <f t="shared" si="0"/>
        <v>79</v>
      </c>
      <c r="H23" s="8">
        <f t="shared" si="1"/>
        <v>99</v>
      </c>
      <c r="I23" s="8">
        <f t="shared" si="2"/>
        <v>23.9393939393939</v>
      </c>
      <c r="J23" s="8">
        <v>15</v>
      </c>
      <c r="K23" s="8">
        <v>15</v>
      </c>
      <c r="L23" s="82">
        <v>1</v>
      </c>
      <c r="M23" s="79">
        <f t="shared" si="3"/>
        <v>57.45</v>
      </c>
      <c r="N23" s="8">
        <f t="shared" si="4"/>
        <v>0.783289817232376</v>
      </c>
      <c r="O23" s="8">
        <f t="shared" si="5"/>
        <v>15.7832898172324</v>
      </c>
      <c r="P23" s="80">
        <v>30</v>
      </c>
      <c r="Q23" s="82">
        <v>3.5</v>
      </c>
      <c r="R23" s="79">
        <f t="shared" si="6"/>
        <v>33.5</v>
      </c>
      <c r="S23" s="8">
        <f t="shared" si="7"/>
        <v>53</v>
      </c>
      <c r="T23" s="8">
        <f t="shared" si="8"/>
        <v>6.32075471698113</v>
      </c>
      <c r="U23" s="8">
        <f t="shared" si="9"/>
        <v>46.0434384736075</v>
      </c>
      <c r="V23" s="57">
        <f t="shared" si="10"/>
        <v>18</v>
      </c>
      <c r="W23" s="57">
        <v>21</v>
      </c>
      <c r="X23" s="22">
        <f t="shared" si="11"/>
        <v>0.857142857142857</v>
      </c>
    </row>
    <row r="24" ht="40.5" spans="1:24">
      <c r="A24" s="78" t="s">
        <v>160</v>
      </c>
      <c r="B24" s="102" t="s">
        <v>161</v>
      </c>
      <c r="C24" s="78" t="s">
        <v>31</v>
      </c>
      <c r="D24" s="34" t="s">
        <v>125</v>
      </c>
      <c r="E24" s="8">
        <v>70</v>
      </c>
      <c r="F24" s="8">
        <v>8</v>
      </c>
      <c r="G24" s="8">
        <f t="shared" si="0"/>
        <v>78</v>
      </c>
      <c r="H24" s="8">
        <f t="shared" si="1"/>
        <v>99</v>
      </c>
      <c r="I24" s="8">
        <f t="shared" si="2"/>
        <v>23.6363636363636</v>
      </c>
      <c r="J24" s="8">
        <v>15</v>
      </c>
      <c r="K24" s="8">
        <v>15</v>
      </c>
      <c r="L24" s="82">
        <v>2</v>
      </c>
      <c r="M24" s="79">
        <f t="shared" si="3"/>
        <v>57.45</v>
      </c>
      <c r="N24" s="8">
        <f t="shared" si="4"/>
        <v>1.56657963446475</v>
      </c>
      <c r="O24" s="8">
        <f t="shared" si="5"/>
        <v>16.5665796344648</v>
      </c>
      <c r="P24" s="83">
        <v>30</v>
      </c>
      <c r="Q24" s="82">
        <v>0</v>
      </c>
      <c r="R24" s="79">
        <f t="shared" si="6"/>
        <v>30</v>
      </c>
      <c r="S24" s="8">
        <f t="shared" si="7"/>
        <v>53</v>
      </c>
      <c r="T24" s="8">
        <f t="shared" si="8"/>
        <v>5.66037735849057</v>
      </c>
      <c r="U24" s="8">
        <f t="shared" si="9"/>
        <v>45.8633206293189</v>
      </c>
      <c r="V24" s="57">
        <f t="shared" si="10"/>
        <v>19</v>
      </c>
      <c r="W24" s="57">
        <v>21</v>
      </c>
      <c r="X24" s="22">
        <f t="shared" si="11"/>
        <v>0.904761904761905</v>
      </c>
    </row>
    <row r="25" ht="40.5" spans="1:24">
      <c r="A25" s="78" t="s">
        <v>162</v>
      </c>
      <c r="B25" s="102" t="s">
        <v>163</v>
      </c>
      <c r="C25" s="78" t="s">
        <v>31</v>
      </c>
      <c r="D25" s="34" t="s">
        <v>125</v>
      </c>
      <c r="E25" s="8">
        <v>70</v>
      </c>
      <c r="F25" s="8">
        <v>3.5</v>
      </c>
      <c r="G25" s="8">
        <f t="shared" si="0"/>
        <v>73.5</v>
      </c>
      <c r="H25" s="8">
        <f t="shared" si="1"/>
        <v>99</v>
      </c>
      <c r="I25" s="8">
        <f t="shared" si="2"/>
        <v>22.2727272727273</v>
      </c>
      <c r="J25" s="8">
        <v>15</v>
      </c>
      <c r="K25" s="70">
        <v>15</v>
      </c>
      <c r="L25" s="82">
        <v>2</v>
      </c>
      <c r="M25" s="79">
        <f t="shared" si="3"/>
        <v>57.45</v>
      </c>
      <c r="N25" s="8">
        <f t="shared" si="4"/>
        <v>1.56657963446475</v>
      </c>
      <c r="O25" s="8">
        <f t="shared" si="5"/>
        <v>16.5665796344648</v>
      </c>
      <c r="P25" s="80">
        <v>30</v>
      </c>
      <c r="Q25" s="82">
        <v>2.5</v>
      </c>
      <c r="R25" s="79">
        <f t="shared" si="6"/>
        <v>32.5</v>
      </c>
      <c r="S25" s="8">
        <f t="shared" si="7"/>
        <v>53</v>
      </c>
      <c r="T25" s="8">
        <f t="shared" si="8"/>
        <v>6.13207547169811</v>
      </c>
      <c r="U25" s="8">
        <f t="shared" si="9"/>
        <v>44.9713823788901</v>
      </c>
      <c r="V25" s="57">
        <f t="shared" si="10"/>
        <v>20</v>
      </c>
      <c r="W25" s="57">
        <v>21</v>
      </c>
      <c r="X25" s="22">
        <f t="shared" si="11"/>
        <v>0.952380952380952</v>
      </c>
    </row>
    <row r="26" ht="40.5" spans="1:24">
      <c r="A26" s="78" t="s">
        <v>164</v>
      </c>
      <c r="B26" s="102" t="s">
        <v>165</v>
      </c>
      <c r="C26" s="78" t="s">
        <v>31</v>
      </c>
      <c r="D26" s="34" t="s">
        <v>125</v>
      </c>
      <c r="E26" s="8">
        <v>70</v>
      </c>
      <c r="F26" s="8">
        <v>1</v>
      </c>
      <c r="G26" s="8">
        <f t="shared" si="0"/>
        <v>71</v>
      </c>
      <c r="H26" s="8">
        <f t="shared" si="1"/>
        <v>99</v>
      </c>
      <c r="I26" s="8">
        <f t="shared" si="2"/>
        <v>21.5151515151515</v>
      </c>
      <c r="J26" s="8">
        <v>15</v>
      </c>
      <c r="K26" s="70">
        <v>15</v>
      </c>
      <c r="L26" s="82">
        <v>0.3</v>
      </c>
      <c r="M26" s="79">
        <f t="shared" si="3"/>
        <v>57.45</v>
      </c>
      <c r="N26" s="8">
        <f t="shared" si="4"/>
        <v>0.234986945169713</v>
      </c>
      <c r="O26" s="8">
        <f t="shared" si="5"/>
        <v>15.2349869451697</v>
      </c>
      <c r="P26" s="84">
        <v>30</v>
      </c>
      <c r="Q26" s="82">
        <v>0</v>
      </c>
      <c r="R26" s="79">
        <f t="shared" si="6"/>
        <v>30</v>
      </c>
      <c r="S26" s="8">
        <f t="shared" si="7"/>
        <v>53</v>
      </c>
      <c r="T26" s="8">
        <f t="shared" si="8"/>
        <v>5.66037735849057</v>
      </c>
      <c r="U26" s="8">
        <f t="shared" si="9"/>
        <v>42.4105158188118</v>
      </c>
      <c r="V26" s="57">
        <f t="shared" si="10"/>
        <v>21</v>
      </c>
      <c r="W26" s="57">
        <v>21</v>
      </c>
      <c r="X26" s="22">
        <f t="shared" si="11"/>
        <v>1</v>
      </c>
    </row>
  </sheetData>
  <mergeCells count="14">
    <mergeCell ref="A1:X1"/>
    <mergeCell ref="A2:X2"/>
    <mergeCell ref="A3:X3"/>
    <mergeCell ref="E4:I4"/>
    <mergeCell ref="J4:O4"/>
    <mergeCell ref="P4:T4"/>
    <mergeCell ref="A4:A5"/>
    <mergeCell ref="B4:B5"/>
    <mergeCell ref="C4:C5"/>
    <mergeCell ref="D4:D5"/>
    <mergeCell ref="U4:U5"/>
    <mergeCell ref="V4:V5"/>
    <mergeCell ref="W4:W5"/>
    <mergeCell ref="X4:X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"/>
  <sheetViews>
    <sheetView zoomScale="55" zoomScaleNormal="55" workbookViewId="0">
      <selection activeCell="M20" sqref="M20"/>
    </sheetView>
  </sheetViews>
  <sheetFormatPr defaultColWidth="9" defaultRowHeight="20.25"/>
  <cols>
    <col min="1" max="1" width="11.8166666666667" style="23" customWidth="1"/>
    <col min="2" max="2" width="18.4" style="23" customWidth="1"/>
    <col min="3" max="3" width="9.75" style="23" customWidth="1"/>
    <col min="4" max="4" width="17.7166666666667" style="23" customWidth="1"/>
    <col min="5" max="24" width="15.625" style="23" customWidth="1"/>
  </cols>
  <sheetData>
    <row r="1" spans="1:24">
      <c r="A1" s="58" t="s">
        <v>0</v>
      </c>
      <c r="B1" s="59"/>
      <c r="C1" s="59"/>
      <c r="D1" s="59"/>
      <c r="E1" s="59"/>
      <c r="F1" s="59"/>
      <c r="G1" s="59"/>
      <c r="H1" s="59"/>
      <c r="I1" s="60"/>
      <c r="J1" s="59"/>
      <c r="K1" s="59"/>
      <c r="L1" s="59"/>
      <c r="M1" s="59"/>
      <c r="N1" s="59"/>
      <c r="O1" s="59"/>
      <c r="P1" s="59"/>
      <c r="Q1" s="59"/>
      <c r="R1" s="59"/>
      <c r="S1" s="59"/>
      <c r="T1" s="61"/>
      <c r="U1" s="59"/>
      <c r="V1" s="59"/>
      <c r="W1" s="59"/>
      <c r="X1" s="59"/>
    </row>
    <row r="2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62" t="s">
        <v>99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>
      <c r="A4" s="63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5"/>
      <c r="J4" s="5" t="s">
        <v>80</v>
      </c>
      <c r="K4" s="5"/>
      <c r="L4" s="5"/>
      <c r="M4" s="5"/>
      <c r="N4" s="5"/>
      <c r="O4" s="5"/>
      <c r="P4" s="5" t="s">
        <v>8</v>
      </c>
      <c r="Q4" s="5"/>
      <c r="R4" s="5"/>
      <c r="S4" s="5"/>
      <c r="T4" s="5"/>
      <c r="U4" s="10" t="s">
        <v>9</v>
      </c>
      <c r="V4" s="5" t="s">
        <v>10</v>
      </c>
      <c r="W4" s="5" t="s">
        <v>11</v>
      </c>
      <c r="X4" s="5" t="s">
        <v>12</v>
      </c>
    </row>
    <row r="5" ht="81" spans="1:24">
      <c r="A5" s="63"/>
      <c r="B5" s="5"/>
      <c r="C5" s="5"/>
      <c r="D5" s="5"/>
      <c r="E5" s="34" t="s">
        <v>13</v>
      </c>
      <c r="F5" s="34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81</v>
      </c>
      <c r="L5" s="5" t="s">
        <v>20</v>
      </c>
      <c r="M5" s="5" t="s">
        <v>21</v>
      </c>
      <c r="N5" s="5" t="s">
        <v>22</v>
      </c>
      <c r="O5" s="5" t="s">
        <v>23</v>
      </c>
      <c r="P5" s="5" t="s">
        <v>24</v>
      </c>
      <c r="Q5" s="5" t="s">
        <v>25</v>
      </c>
      <c r="R5" s="5" t="s">
        <v>26</v>
      </c>
      <c r="S5" s="5" t="s">
        <v>27</v>
      </c>
      <c r="T5" s="5" t="s">
        <v>28</v>
      </c>
      <c r="U5" s="10"/>
      <c r="V5" s="5"/>
      <c r="W5" s="5"/>
      <c r="X5" s="5"/>
    </row>
    <row r="6" ht="40.5" spans="1:24">
      <c r="A6" s="16" t="s">
        <v>166</v>
      </c>
      <c r="B6" s="103" t="s">
        <v>167</v>
      </c>
      <c r="C6" s="64" t="s">
        <v>31</v>
      </c>
      <c r="D6" s="16" t="s">
        <v>168</v>
      </c>
      <c r="E6" s="14">
        <v>70</v>
      </c>
      <c r="F6" s="14">
        <v>13</v>
      </c>
      <c r="G6" s="14">
        <f t="shared" ref="G6:G29" si="0">E6+F6</f>
        <v>83</v>
      </c>
      <c r="H6" s="14">
        <f t="shared" ref="H6:H29" si="1">MAX($G$6:$G$29)</f>
        <v>92</v>
      </c>
      <c r="I6" s="14">
        <f t="shared" ref="I6:I29" si="2">G6/H6*30</f>
        <v>27.0652173913043</v>
      </c>
      <c r="J6" s="14">
        <v>15</v>
      </c>
      <c r="K6" s="14">
        <f t="shared" ref="K6:K29" si="3">MAX($J$6:$J$29)</f>
        <v>15</v>
      </c>
      <c r="L6" s="14">
        <v>71.85</v>
      </c>
      <c r="M6" s="14">
        <f t="shared" ref="M6:M29" si="4">MAX($L$6:$L$29)</f>
        <v>71.85</v>
      </c>
      <c r="N6" s="14">
        <f t="shared" ref="N6:N29" si="5">L6/M6*45</f>
        <v>45</v>
      </c>
      <c r="O6" s="14">
        <f t="shared" ref="O6:O29" si="6">J6/K6*15+N6</f>
        <v>60</v>
      </c>
      <c r="P6" s="65">
        <v>30</v>
      </c>
      <c r="Q6" s="14">
        <v>9.5</v>
      </c>
      <c r="R6" s="14">
        <f t="shared" ref="R6:R29" si="7">P6+Q6</f>
        <v>39.5</v>
      </c>
      <c r="S6" s="14">
        <f t="shared" ref="S6:S29" si="8">MAX($R$6:$R$29)</f>
        <v>44</v>
      </c>
      <c r="T6" s="14">
        <f t="shared" ref="T6:T29" si="9">R6/S6*10</f>
        <v>8.97727272727273</v>
      </c>
      <c r="U6" s="14">
        <f t="shared" ref="U6:U29" si="10">I6+O6+T6</f>
        <v>96.0424901185771</v>
      </c>
      <c r="V6" s="66">
        <f t="shared" ref="V6:V29" si="11">RANK(U6,$U$6:$U$29,0)</f>
        <v>1</v>
      </c>
      <c r="W6" s="66">
        <v>24</v>
      </c>
      <c r="X6" s="67">
        <f t="shared" ref="X6:X29" si="12">V6/W6</f>
        <v>0.0416666666666667</v>
      </c>
    </row>
    <row r="7" ht="40.5" spans="1:24">
      <c r="A7" s="5" t="s">
        <v>169</v>
      </c>
      <c r="B7" s="104" t="s">
        <v>170</v>
      </c>
      <c r="C7" s="68" t="s">
        <v>31</v>
      </c>
      <c r="D7" s="5" t="s">
        <v>168</v>
      </c>
      <c r="E7" s="8">
        <v>70</v>
      </c>
      <c r="F7" s="8">
        <v>22</v>
      </c>
      <c r="G7" s="8">
        <f t="shared" si="0"/>
        <v>92</v>
      </c>
      <c r="H7" s="8">
        <f t="shared" si="1"/>
        <v>92</v>
      </c>
      <c r="I7" s="8">
        <f t="shared" si="2"/>
        <v>30</v>
      </c>
      <c r="J7" s="8">
        <v>15</v>
      </c>
      <c r="K7" s="8">
        <f t="shared" si="3"/>
        <v>15</v>
      </c>
      <c r="L7" s="8">
        <v>23.75</v>
      </c>
      <c r="M7" s="8">
        <f t="shared" si="4"/>
        <v>71.85</v>
      </c>
      <c r="N7" s="8">
        <f t="shared" si="5"/>
        <v>14.874739039666</v>
      </c>
      <c r="O7" s="8">
        <f t="shared" si="6"/>
        <v>29.874739039666</v>
      </c>
      <c r="P7" s="8">
        <v>30</v>
      </c>
      <c r="Q7" s="8">
        <v>8.5</v>
      </c>
      <c r="R7" s="8">
        <f t="shared" si="7"/>
        <v>38.5</v>
      </c>
      <c r="S7" s="8">
        <f t="shared" si="8"/>
        <v>44</v>
      </c>
      <c r="T7" s="8">
        <f t="shared" si="9"/>
        <v>8.75</v>
      </c>
      <c r="U7" s="8">
        <f t="shared" si="10"/>
        <v>68.624739039666</v>
      </c>
      <c r="V7" s="57">
        <f t="shared" si="11"/>
        <v>2</v>
      </c>
      <c r="W7" s="57">
        <v>24</v>
      </c>
      <c r="X7" s="69">
        <f t="shared" si="12"/>
        <v>0.0833333333333333</v>
      </c>
    </row>
    <row r="8" ht="40.5" spans="1:24">
      <c r="A8" s="5" t="s">
        <v>171</v>
      </c>
      <c r="B8" s="104" t="s">
        <v>172</v>
      </c>
      <c r="C8" s="68" t="s">
        <v>31</v>
      </c>
      <c r="D8" s="5" t="s">
        <v>168</v>
      </c>
      <c r="E8" s="8">
        <v>70</v>
      </c>
      <c r="F8" s="8">
        <v>17</v>
      </c>
      <c r="G8" s="8">
        <f t="shared" si="0"/>
        <v>87</v>
      </c>
      <c r="H8" s="8">
        <f t="shared" si="1"/>
        <v>92</v>
      </c>
      <c r="I8" s="8">
        <f t="shared" si="2"/>
        <v>28.3695652173913</v>
      </c>
      <c r="J8" s="8">
        <v>15</v>
      </c>
      <c r="K8" s="8">
        <f t="shared" si="3"/>
        <v>15</v>
      </c>
      <c r="L8" s="8">
        <v>22.4</v>
      </c>
      <c r="M8" s="8">
        <f t="shared" si="4"/>
        <v>71.85</v>
      </c>
      <c r="N8" s="8">
        <f t="shared" si="5"/>
        <v>14.0292275574113</v>
      </c>
      <c r="O8" s="8">
        <f t="shared" si="6"/>
        <v>29.0292275574113</v>
      </c>
      <c r="P8" s="8">
        <v>30</v>
      </c>
      <c r="Q8" s="8">
        <v>10.5</v>
      </c>
      <c r="R8" s="8">
        <f t="shared" si="7"/>
        <v>40.5</v>
      </c>
      <c r="S8" s="8">
        <f t="shared" si="8"/>
        <v>44</v>
      </c>
      <c r="T8" s="8">
        <f t="shared" si="9"/>
        <v>9.20454545454545</v>
      </c>
      <c r="U8" s="8">
        <f t="shared" si="10"/>
        <v>66.603338229348</v>
      </c>
      <c r="V8" s="57">
        <f t="shared" si="11"/>
        <v>3</v>
      </c>
      <c r="W8" s="57">
        <v>24</v>
      </c>
      <c r="X8" s="69">
        <f t="shared" si="12"/>
        <v>0.125</v>
      </c>
    </row>
    <row r="9" ht="40.5" spans="1:24">
      <c r="A9" s="5" t="s">
        <v>173</v>
      </c>
      <c r="B9" s="104" t="s">
        <v>174</v>
      </c>
      <c r="C9" s="68" t="s">
        <v>31</v>
      </c>
      <c r="D9" s="5" t="s">
        <v>168</v>
      </c>
      <c r="E9" s="8">
        <v>70</v>
      </c>
      <c r="F9" s="8">
        <v>15.25</v>
      </c>
      <c r="G9" s="8">
        <f t="shared" si="0"/>
        <v>85.25</v>
      </c>
      <c r="H9" s="8">
        <f t="shared" si="1"/>
        <v>92</v>
      </c>
      <c r="I9" s="8">
        <f t="shared" si="2"/>
        <v>27.7989130434783</v>
      </c>
      <c r="J9" s="8">
        <v>15</v>
      </c>
      <c r="K9" s="8">
        <f t="shared" si="3"/>
        <v>15</v>
      </c>
      <c r="L9" s="8">
        <v>22.5</v>
      </c>
      <c r="M9" s="8">
        <f t="shared" si="4"/>
        <v>71.85</v>
      </c>
      <c r="N9" s="8">
        <f t="shared" si="5"/>
        <v>14.0918580375783</v>
      </c>
      <c r="O9" s="8">
        <f t="shared" si="6"/>
        <v>29.0918580375783</v>
      </c>
      <c r="P9" s="70">
        <v>30</v>
      </c>
      <c r="Q9" s="8">
        <v>6</v>
      </c>
      <c r="R9" s="8">
        <f t="shared" si="7"/>
        <v>36</v>
      </c>
      <c r="S9" s="8">
        <f t="shared" si="8"/>
        <v>44</v>
      </c>
      <c r="T9" s="8">
        <f t="shared" si="9"/>
        <v>8.18181818181818</v>
      </c>
      <c r="U9" s="8">
        <f t="shared" si="10"/>
        <v>65.0725892628747</v>
      </c>
      <c r="V9" s="57">
        <f t="shared" si="11"/>
        <v>4</v>
      </c>
      <c r="W9" s="57">
        <v>24</v>
      </c>
      <c r="X9" s="69">
        <f t="shared" si="12"/>
        <v>0.166666666666667</v>
      </c>
    </row>
    <row r="10" ht="40.5" spans="1:24">
      <c r="A10" s="5" t="s">
        <v>175</v>
      </c>
      <c r="B10" s="104" t="s">
        <v>176</v>
      </c>
      <c r="C10" s="68" t="s">
        <v>31</v>
      </c>
      <c r="D10" s="5" t="s">
        <v>168</v>
      </c>
      <c r="E10" s="8">
        <v>70</v>
      </c>
      <c r="F10" s="8">
        <v>16.25</v>
      </c>
      <c r="G10" s="8">
        <f t="shared" si="0"/>
        <v>86.25</v>
      </c>
      <c r="H10" s="8">
        <f t="shared" si="1"/>
        <v>92</v>
      </c>
      <c r="I10" s="8">
        <f t="shared" si="2"/>
        <v>28.125</v>
      </c>
      <c r="J10" s="8">
        <v>15</v>
      </c>
      <c r="K10" s="8">
        <f t="shared" si="3"/>
        <v>15</v>
      </c>
      <c r="L10" s="8">
        <v>18.25</v>
      </c>
      <c r="M10" s="8">
        <f t="shared" si="4"/>
        <v>71.85</v>
      </c>
      <c r="N10" s="8">
        <f t="shared" si="5"/>
        <v>11.4300626304802</v>
      </c>
      <c r="O10" s="8">
        <f t="shared" si="6"/>
        <v>26.4300626304802</v>
      </c>
      <c r="P10" s="29">
        <v>30</v>
      </c>
      <c r="Q10" s="8">
        <v>6.5</v>
      </c>
      <c r="R10" s="8">
        <f t="shared" si="7"/>
        <v>36.5</v>
      </c>
      <c r="S10" s="8">
        <f t="shared" si="8"/>
        <v>44</v>
      </c>
      <c r="T10" s="8">
        <f t="shared" si="9"/>
        <v>8.29545454545455</v>
      </c>
      <c r="U10" s="8">
        <f t="shared" si="10"/>
        <v>62.8505171759347</v>
      </c>
      <c r="V10" s="57">
        <f t="shared" si="11"/>
        <v>5</v>
      </c>
      <c r="W10" s="57">
        <v>24</v>
      </c>
      <c r="X10" s="69">
        <f t="shared" si="12"/>
        <v>0.208333333333333</v>
      </c>
    </row>
    <row r="11" ht="40.5" spans="1:24">
      <c r="A11" s="34" t="s">
        <v>177</v>
      </c>
      <c r="B11" s="105" t="s">
        <v>178</v>
      </c>
      <c r="C11" s="71" t="s">
        <v>31</v>
      </c>
      <c r="D11" s="34" t="s">
        <v>168</v>
      </c>
      <c r="E11" s="70">
        <v>70</v>
      </c>
      <c r="F11" s="70">
        <v>11</v>
      </c>
      <c r="G11" s="8">
        <f t="shared" si="0"/>
        <v>81</v>
      </c>
      <c r="H11" s="70">
        <f t="shared" si="1"/>
        <v>92</v>
      </c>
      <c r="I11" s="8">
        <f t="shared" si="2"/>
        <v>26.4130434782609</v>
      </c>
      <c r="J11" s="8">
        <v>15</v>
      </c>
      <c r="K11" s="8">
        <f t="shared" si="3"/>
        <v>15</v>
      </c>
      <c r="L11" s="70">
        <v>18</v>
      </c>
      <c r="M11" s="8">
        <f t="shared" si="4"/>
        <v>71.85</v>
      </c>
      <c r="N11" s="8">
        <f t="shared" si="5"/>
        <v>11.2734864300626</v>
      </c>
      <c r="O11" s="8">
        <f t="shared" si="6"/>
        <v>26.2734864300626</v>
      </c>
      <c r="P11" s="8">
        <v>30</v>
      </c>
      <c r="Q11" s="70">
        <v>6</v>
      </c>
      <c r="R11" s="8">
        <f t="shared" si="7"/>
        <v>36</v>
      </c>
      <c r="S11" s="8">
        <f t="shared" si="8"/>
        <v>44</v>
      </c>
      <c r="T11" s="8">
        <f t="shared" si="9"/>
        <v>8.18181818181818</v>
      </c>
      <c r="U11" s="8">
        <f t="shared" si="10"/>
        <v>60.8683480901417</v>
      </c>
      <c r="V11" s="57">
        <f t="shared" si="11"/>
        <v>6</v>
      </c>
      <c r="W11" s="57">
        <v>24</v>
      </c>
      <c r="X11" s="69">
        <f t="shared" si="12"/>
        <v>0.25</v>
      </c>
    </row>
    <row r="12" ht="40.5" spans="1:24">
      <c r="A12" s="5" t="s">
        <v>179</v>
      </c>
      <c r="B12" s="104" t="s">
        <v>180</v>
      </c>
      <c r="C12" s="68" t="s">
        <v>31</v>
      </c>
      <c r="D12" s="5" t="s">
        <v>168</v>
      </c>
      <c r="E12" s="8">
        <v>70</v>
      </c>
      <c r="F12" s="8">
        <v>9.5</v>
      </c>
      <c r="G12" s="8">
        <f t="shared" si="0"/>
        <v>79.5</v>
      </c>
      <c r="H12" s="8">
        <f t="shared" si="1"/>
        <v>92</v>
      </c>
      <c r="I12" s="8">
        <f t="shared" si="2"/>
        <v>25.9239130434783</v>
      </c>
      <c r="J12" s="8">
        <v>15</v>
      </c>
      <c r="K12" s="8">
        <f t="shared" si="3"/>
        <v>15</v>
      </c>
      <c r="L12" s="8">
        <v>16.9</v>
      </c>
      <c r="M12" s="8">
        <f t="shared" si="4"/>
        <v>71.85</v>
      </c>
      <c r="N12" s="8">
        <f t="shared" si="5"/>
        <v>10.5845511482255</v>
      </c>
      <c r="O12" s="8">
        <f t="shared" si="6"/>
        <v>25.5845511482255</v>
      </c>
      <c r="P12" s="8">
        <v>30</v>
      </c>
      <c r="Q12" s="8">
        <v>5.5</v>
      </c>
      <c r="R12" s="8">
        <f t="shared" si="7"/>
        <v>35.5</v>
      </c>
      <c r="S12" s="8">
        <f t="shared" si="8"/>
        <v>44</v>
      </c>
      <c r="T12" s="8">
        <f t="shared" si="9"/>
        <v>8.06818181818182</v>
      </c>
      <c r="U12" s="8">
        <f t="shared" si="10"/>
        <v>59.5766460098855</v>
      </c>
      <c r="V12" s="57">
        <f t="shared" si="11"/>
        <v>7</v>
      </c>
      <c r="W12" s="57">
        <v>24</v>
      </c>
      <c r="X12" s="69">
        <f t="shared" si="12"/>
        <v>0.291666666666667</v>
      </c>
    </row>
    <row r="13" ht="40.5" spans="1:24">
      <c r="A13" s="5" t="s">
        <v>181</v>
      </c>
      <c r="B13" s="104" t="s">
        <v>182</v>
      </c>
      <c r="C13" s="68" t="s">
        <v>31</v>
      </c>
      <c r="D13" s="5" t="s">
        <v>168</v>
      </c>
      <c r="E13" s="8">
        <v>70</v>
      </c>
      <c r="F13" s="8">
        <v>20</v>
      </c>
      <c r="G13" s="8">
        <f t="shared" si="0"/>
        <v>90</v>
      </c>
      <c r="H13" s="8">
        <f t="shared" si="1"/>
        <v>92</v>
      </c>
      <c r="I13" s="8">
        <f t="shared" si="2"/>
        <v>29.3478260869565</v>
      </c>
      <c r="J13" s="8">
        <v>15</v>
      </c>
      <c r="K13" s="8">
        <f t="shared" si="3"/>
        <v>15</v>
      </c>
      <c r="L13" s="8">
        <v>8.25</v>
      </c>
      <c r="M13" s="8">
        <f t="shared" si="4"/>
        <v>71.85</v>
      </c>
      <c r="N13" s="8">
        <f t="shared" si="5"/>
        <v>5.16701461377871</v>
      </c>
      <c r="O13" s="8">
        <f t="shared" si="6"/>
        <v>20.1670146137787</v>
      </c>
      <c r="P13" s="8">
        <v>30</v>
      </c>
      <c r="Q13" s="8">
        <v>7</v>
      </c>
      <c r="R13" s="8">
        <f t="shared" si="7"/>
        <v>37</v>
      </c>
      <c r="S13" s="8">
        <f t="shared" si="8"/>
        <v>44</v>
      </c>
      <c r="T13" s="8">
        <f t="shared" si="9"/>
        <v>8.40909090909091</v>
      </c>
      <c r="U13" s="8">
        <f t="shared" si="10"/>
        <v>57.9239316098261</v>
      </c>
      <c r="V13" s="57">
        <f t="shared" si="11"/>
        <v>8</v>
      </c>
      <c r="W13" s="57">
        <v>24</v>
      </c>
      <c r="X13" s="69">
        <f t="shared" si="12"/>
        <v>0.333333333333333</v>
      </c>
    </row>
    <row r="14" ht="40.5" spans="1:24">
      <c r="A14" s="5" t="s">
        <v>183</v>
      </c>
      <c r="B14" s="104" t="s">
        <v>184</v>
      </c>
      <c r="C14" s="68" t="s">
        <v>31</v>
      </c>
      <c r="D14" s="5" t="s">
        <v>168</v>
      </c>
      <c r="E14" s="8">
        <v>70</v>
      </c>
      <c r="F14" s="8">
        <v>9.5</v>
      </c>
      <c r="G14" s="8">
        <f t="shared" si="0"/>
        <v>79.5</v>
      </c>
      <c r="H14" s="8">
        <f t="shared" si="1"/>
        <v>92</v>
      </c>
      <c r="I14" s="8">
        <f t="shared" si="2"/>
        <v>25.9239130434783</v>
      </c>
      <c r="J14" s="8">
        <v>15</v>
      </c>
      <c r="K14" s="8">
        <f t="shared" si="3"/>
        <v>15</v>
      </c>
      <c r="L14" s="8">
        <v>13.4</v>
      </c>
      <c r="M14" s="8">
        <f t="shared" si="4"/>
        <v>71.85</v>
      </c>
      <c r="N14" s="8">
        <f t="shared" si="5"/>
        <v>8.39248434237996</v>
      </c>
      <c r="O14" s="8">
        <f t="shared" si="6"/>
        <v>23.39248434238</v>
      </c>
      <c r="P14" s="8">
        <v>30</v>
      </c>
      <c r="Q14" s="8">
        <v>7.5</v>
      </c>
      <c r="R14" s="8">
        <f t="shared" si="7"/>
        <v>37.5</v>
      </c>
      <c r="S14" s="8">
        <f t="shared" si="8"/>
        <v>44</v>
      </c>
      <c r="T14" s="8">
        <f t="shared" si="9"/>
        <v>8.52272727272727</v>
      </c>
      <c r="U14" s="8">
        <f t="shared" si="10"/>
        <v>57.8391246585855</v>
      </c>
      <c r="V14" s="57">
        <f t="shared" si="11"/>
        <v>9</v>
      </c>
      <c r="W14" s="57">
        <v>24</v>
      </c>
      <c r="X14" s="69">
        <f t="shared" si="12"/>
        <v>0.375</v>
      </c>
    </row>
    <row r="15" ht="40.5" spans="1:24">
      <c r="A15" s="5" t="s">
        <v>185</v>
      </c>
      <c r="B15" s="104" t="s">
        <v>186</v>
      </c>
      <c r="C15" s="68" t="s">
        <v>31</v>
      </c>
      <c r="D15" s="5" t="s">
        <v>168</v>
      </c>
      <c r="E15" s="8">
        <v>70</v>
      </c>
      <c r="F15" s="8">
        <v>11</v>
      </c>
      <c r="G15" s="8">
        <f t="shared" si="0"/>
        <v>81</v>
      </c>
      <c r="H15" s="8">
        <f t="shared" si="1"/>
        <v>92</v>
      </c>
      <c r="I15" s="8">
        <f t="shared" si="2"/>
        <v>26.4130434782609</v>
      </c>
      <c r="J15" s="8">
        <v>15</v>
      </c>
      <c r="K15" s="8">
        <f t="shared" si="3"/>
        <v>15</v>
      </c>
      <c r="L15" s="8">
        <v>11.9</v>
      </c>
      <c r="M15" s="8">
        <f t="shared" si="4"/>
        <v>71.85</v>
      </c>
      <c r="N15" s="8">
        <f t="shared" si="5"/>
        <v>7.45302713987474</v>
      </c>
      <c r="O15" s="8">
        <f t="shared" si="6"/>
        <v>22.4530271398747</v>
      </c>
      <c r="P15" s="8">
        <v>30</v>
      </c>
      <c r="Q15" s="8">
        <v>1.5</v>
      </c>
      <c r="R15" s="8">
        <f t="shared" si="7"/>
        <v>31.5</v>
      </c>
      <c r="S15" s="8">
        <f t="shared" si="8"/>
        <v>44</v>
      </c>
      <c r="T15" s="8">
        <f t="shared" si="9"/>
        <v>7.15909090909091</v>
      </c>
      <c r="U15" s="8">
        <f t="shared" si="10"/>
        <v>56.0251615272265</v>
      </c>
      <c r="V15" s="57">
        <f t="shared" si="11"/>
        <v>10</v>
      </c>
      <c r="W15" s="57">
        <v>24</v>
      </c>
      <c r="X15" s="69">
        <f t="shared" si="12"/>
        <v>0.416666666666667</v>
      </c>
    </row>
    <row r="16" ht="40.5" spans="1:24">
      <c r="A16" s="5" t="s">
        <v>187</v>
      </c>
      <c r="B16" s="104" t="s">
        <v>188</v>
      </c>
      <c r="C16" s="68" t="s">
        <v>31</v>
      </c>
      <c r="D16" s="5" t="s">
        <v>168</v>
      </c>
      <c r="E16" s="8">
        <v>70</v>
      </c>
      <c r="F16" s="8">
        <v>12</v>
      </c>
      <c r="G16" s="8">
        <f t="shared" si="0"/>
        <v>82</v>
      </c>
      <c r="H16" s="8">
        <f t="shared" si="1"/>
        <v>92</v>
      </c>
      <c r="I16" s="8">
        <f t="shared" si="2"/>
        <v>26.7391304347826</v>
      </c>
      <c r="J16" s="8">
        <v>15</v>
      </c>
      <c r="K16" s="8">
        <f t="shared" si="3"/>
        <v>15</v>
      </c>
      <c r="L16" s="8">
        <v>6.4</v>
      </c>
      <c r="M16" s="8">
        <f t="shared" si="4"/>
        <v>71.85</v>
      </c>
      <c r="N16" s="8">
        <f t="shared" si="5"/>
        <v>4.00835073068894</v>
      </c>
      <c r="O16" s="8">
        <f t="shared" si="6"/>
        <v>19.0083507306889</v>
      </c>
      <c r="P16" s="8">
        <v>30</v>
      </c>
      <c r="Q16" s="8">
        <v>10</v>
      </c>
      <c r="R16" s="8">
        <f t="shared" si="7"/>
        <v>40</v>
      </c>
      <c r="S16" s="8">
        <f t="shared" si="8"/>
        <v>44</v>
      </c>
      <c r="T16" s="8">
        <f t="shared" si="9"/>
        <v>9.09090909090909</v>
      </c>
      <c r="U16" s="8">
        <f t="shared" si="10"/>
        <v>54.8383902563806</v>
      </c>
      <c r="V16" s="57">
        <f t="shared" si="11"/>
        <v>11</v>
      </c>
      <c r="W16" s="57">
        <v>24</v>
      </c>
      <c r="X16" s="69">
        <f t="shared" si="12"/>
        <v>0.458333333333333</v>
      </c>
    </row>
    <row r="17" ht="40.5" spans="1:24">
      <c r="A17" s="5" t="s">
        <v>189</v>
      </c>
      <c r="B17" s="104" t="s">
        <v>190</v>
      </c>
      <c r="C17" s="68" t="s">
        <v>31</v>
      </c>
      <c r="D17" s="5" t="s">
        <v>168</v>
      </c>
      <c r="E17" s="8">
        <v>70</v>
      </c>
      <c r="F17" s="8">
        <v>17</v>
      </c>
      <c r="G17" s="8">
        <f t="shared" si="0"/>
        <v>87</v>
      </c>
      <c r="H17" s="8">
        <f t="shared" si="1"/>
        <v>92</v>
      </c>
      <c r="I17" s="8">
        <f t="shared" si="2"/>
        <v>28.3695652173913</v>
      </c>
      <c r="J17" s="8">
        <v>15</v>
      </c>
      <c r="K17" s="8">
        <f t="shared" si="3"/>
        <v>15</v>
      </c>
      <c r="L17" s="8">
        <v>2.9</v>
      </c>
      <c r="M17" s="8">
        <f t="shared" si="4"/>
        <v>71.85</v>
      </c>
      <c r="N17" s="8">
        <f t="shared" si="5"/>
        <v>1.81628392484342</v>
      </c>
      <c r="O17" s="8">
        <f t="shared" si="6"/>
        <v>16.8162839248434</v>
      </c>
      <c r="P17" s="8">
        <v>30</v>
      </c>
      <c r="Q17" s="8">
        <v>11</v>
      </c>
      <c r="R17" s="8">
        <f t="shared" si="7"/>
        <v>41</v>
      </c>
      <c r="S17" s="8">
        <f t="shared" si="8"/>
        <v>44</v>
      </c>
      <c r="T17" s="8">
        <f t="shared" si="9"/>
        <v>9.31818181818182</v>
      </c>
      <c r="U17" s="8">
        <f t="shared" si="10"/>
        <v>54.5040309604166</v>
      </c>
      <c r="V17" s="57">
        <f t="shared" si="11"/>
        <v>12</v>
      </c>
      <c r="W17" s="57">
        <v>24</v>
      </c>
      <c r="X17" s="69">
        <f t="shared" si="12"/>
        <v>0.5</v>
      </c>
    </row>
    <row r="18" ht="40.5" spans="1:24">
      <c r="A18" s="5" t="s">
        <v>191</v>
      </c>
      <c r="B18" s="104" t="s">
        <v>192</v>
      </c>
      <c r="C18" s="68" t="s">
        <v>31</v>
      </c>
      <c r="D18" s="5" t="s">
        <v>168</v>
      </c>
      <c r="E18" s="8">
        <v>70</v>
      </c>
      <c r="F18" s="8">
        <v>7.19</v>
      </c>
      <c r="G18" s="8">
        <f t="shared" si="0"/>
        <v>77.19</v>
      </c>
      <c r="H18" s="8">
        <f t="shared" si="1"/>
        <v>92</v>
      </c>
      <c r="I18" s="8">
        <f t="shared" si="2"/>
        <v>25.170652173913</v>
      </c>
      <c r="J18" s="8">
        <v>15</v>
      </c>
      <c r="K18" s="8">
        <f t="shared" si="3"/>
        <v>15</v>
      </c>
      <c r="L18" s="8">
        <v>8</v>
      </c>
      <c r="M18" s="8">
        <f t="shared" si="4"/>
        <v>71.85</v>
      </c>
      <c r="N18" s="8">
        <f t="shared" si="5"/>
        <v>5.01043841336117</v>
      </c>
      <c r="O18" s="8">
        <f t="shared" si="6"/>
        <v>20.0104384133612</v>
      </c>
      <c r="P18" s="8">
        <v>30</v>
      </c>
      <c r="Q18" s="8">
        <v>9.5</v>
      </c>
      <c r="R18" s="8">
        <f t="shared" si="7"/>
        <v>39.5</v>
      </c>
      <c r="S18" s="8">
        <f t="shared" si="8"/>
        <v>44</v>
      </c>
      <c r="T18" s="8">
        <f t="shared" si="9"/>
        <v>8.97727272727273</v>
      </c>
      <c r="U18" s="8">
        <f t="shared" si="10"/>
        <v>54.1583633145469</v>
      </c>
      <c r="V18" s="57">
        <f t="shared" si="11"/>
        <v>13</v>
      </c>
      <c r="W18" s="57">
        <v>24</v>
      </c>
      <c r="X18" s="69">
        <f t="shared" si="12"/>
        <v>0.541666666666667</v>
      </c>
    </row>
    <row r="19" ht="40.5" spans="1:24">
      <c r="A19" s="5" t="s">
        <v>193</v>
      </c>
      <c r="B19" s="104" t="s">
        <v>194</v>
      </c>
      <c r="C19" s="68" t="s">
        <v>31</v>
      </c>
      <c r="D19" s="5" t="s">
        <v>168</v>
      </c>
      <c r="E19" s="8">
        <v>70</v>
      </c>
      <c r="F19" s="8">
        <v>9</v>
      </c>
      <c r="G19" s="8">
        <f t="shared" si="0"/>
        <v>79</v>
      </c>
      <c r="H19" s="8">
        <f t="shared" si="1"/>
        <v>92</v>
      </c>
      <c r="I19" s="8">
        <f t="shared" si="2"/>
        <v>25.7608695652174</v>
      </c>
      <c r="J19" s="8">
        <v>15</v>
      </c>
      <c r="K19" s="8">
        <f t="shared" si="3"/>
        <v>15</v>
      </c>
      <c r="L19" s="8">
        <v>6.5</v>
      </c>
      <c r="M19" s="8">
        <f t="shared" si="4"/>
        <v>71.85</v>
      </c>
      <c r="N19" s="8">
        <f t="shared" si="5"/>
        <v>4.07098121085595</v>
      </c>
      <c r="O19" s="8">
        <f t="shared" si="6"/>
        <v>19.070981210856</v>
      </c>
      <c r="P19" s="29">
        <v>30</v>
      </c>
      <c r="Q19" s="8">
        <v>1.5</v>
      </c>
      <c r="R19" s="8">
        <f t="shared" si="7"/>
        <v>31.5</v>
      </c>
      <c r="S19" s="8">
        <f t="shared" si="8"/>
        <v>44</v>
      </c>
      <c r="T19" s="8">
        <f t="shared" si="9"/>
        <v>7.15909090909091</v>
      </c>
      <c r="U19" s="8">
        <f t="shared" si="10"/>
        <v>51.9909416851642</v>
      </c>
      <c r="V19" s="57">
        <f t="shared" si="11"/>
        <v>14</v>
      </c>
      <c r="W19" s="57">
        <v>24</v>
      </c>
      <c r="X19" s="69">
        <f t="shared" si="12"/>
        <v>0.583333333333333</v>
      </c>
    </row>
    <row r="20" ht="40.5" spans="1:24">
      <c r="A20" s="5" t="s">
        <v>195</v>
      </c>
      <c r="B20" s="104" t="s">
        <v>196</v>
      </c>
      <c r="C20" s="68" t="s">
        <v>31</v>
      </c>
      <c r="D20" s="5" t="s">
        <v>168</v>
      </c>
      <c r="E20" s="8">
        <v>70</v>
      </c>
      <c r="F20" s="8">
        <v>15.38</v>
      </c>
      <c r="G20" s="8">
        <f t="shared" si="0"/>
        <v>85.38</v>
      </c>
      <c r="H20" s="8">
        <f t="shared" si="1"/>
        <v>92</v>
      </c>
      <c r="I20" s="8">
        <f t="shared" si="2"/>
        <v>27.8413043478261</v>
      </c>
      <c r="J20" s="8">
        <v>15</v>
      </c>
      <c r="K20" s="8">
        <f t="shared" si="3"/>
        <v>15</v>
      </c>
      <c r="L20" s="8">
        <v>1</v>
      </c>
      <c r="M20" s="8">
        <f t="shared" si="4"/>
        <v>71.85</v>
      </c>
      <c r="N20" s="8">
        <f t="shared" si="5"/>
        <v>0.626304801670146</v>
      </c>
      <c r="O20" s="8">
        <f t="shared" si="6"/>
        <v>15.6263048016701</v>
      </c>
      <c r="P20" s="70">
        <v>30</v>
      </c>
      <c r="Q20" s="8">
        <v>6</v>
      </c>
      <c r="R20" s="8">
        <f t="shared" si="7"/>
        <v>36</v>
      </c>
      <c r="S20" s="8">
        <f t="shared" si="8"/>
        <v>44</v>
      </c>
      <c r="T20" s="8">
        <f t="shared" si="9"/>
        <v>8.18181818181818</v>
      </c>
      <c r="U20" s="8">
        <f t="shared" si="10"/>
        <v>51.6494273313144</v>
      </c>
      <c r="V20" s="57">
        <f t="shared" si="11"/>
        <v>15</v>
      </c>
      <c r="W20" s="57">
        <v>24</v>
      </c>
      <c r="X20" s="69">
        <f t="shared" si="12"/>
        <v>0.625</v>
      </c>
    </row>
    <row r="21" ht="40.5" spans="1:24">
      <c r="A21" s="5" t="s">
        <v>197</v>
      </c>
      <c r="B21" s="104" t="s">
        <v>198</v>
      </c>
      <c r="C21" s="68" t="s">
        <v>31</v>
      </c>
      <c r="D21" s="5" t="s">
        <v>168</v>
      </c>
      <c r="E21" s="8">
        <v>70</v>
      </c>
      <c r="F21" s="8">
        <v>8</v>
      </c>
      <c r="G21" s="8">
        <f t="shared" si="0"/>
        <v>78</v>
      </c>
      <c r="H21" s="8">
        <f t="shared" si="1"/>
        <v>92</v>
      </c>
      <c r="I21" s="8">
        <f t="shared" si="2"/>
        <v>25.4347826086957</v>
      </c>
      <c r="J21" s="8">
        <v>15</v>
      </c>
      <c r="K21" s="8">
        <f t="shared" si="3"/>
        <v>15</v>
      </c>
      <c r="L21" s="8">
        <v>0</v>
      </c>
      <c r="M21" s="8">
        <f t="shared" si="4"/>
        <v>71.85</v>
      </c>
      <c r="N21" s="8">
        <f t="shared" si="5"/>
        <v>0</v>
      </c>
      <c r="O21" s="8">
        <f t="shared" si="6"/>
        <v>15</v>
      </c>
      <c r="P21" s="8">
        <v>30</v>
      </c>
      <c r="Q21" s="8">
        <v>14</v>
      </c>
      <c r="R21" s="8">
        <f t="shared" si="7"/>
        <v>44</v>
      </c>
      <c r="S21" s="8">
        <f t="shared" si="8"/>
        <v>44</v>
      </c>
      <c r="T21" s="8">
        <f t="shared" si="9"/>
        <v>10</v>
      </c>
      <c r="U21" s="8">
        <f t="shared" si="10"/>
        <v>50.4347826086957</v>
      </c>
      <c r="V21" s="57">
        <f t="shared" si="11"/>
        <v>16</v>
      </c>
      <c r="W21" s="57">
        <v>24</v>
      </c>
      <c r="X21" s="69">
        <f t="shared" si="12"/>
        <v>0.666666666666667</v>
      </c>
    </row>
    <row r="22" ht="40.5" spans="1:24">
      <c r="A22" s="5" t="s">
        <v>199</v>
      </c>
      <c r="B22" s="104" t="s">
        <v>200</v>
      </c>
      <c r="C22" s="68" t="s">
        <v>31</v>
      </c>
      <c r="D22" s="5" t="s">
        <v>168</v>
      </c>
      <c r="E22" s="8">
        <v>70</v>
      </c>
      <c r="F22" s="8">
        <v>10.5</v>
      </c>
      <c r="G22" s="8">
        <f t="shared" si="0"/>
        <v>80.5</v>
      </c>
      <c r="H22" s="8">
        <f t="shared" si="1"/>
        <v>92</v>
      </c>
      <c r="I22" s="8">
        <f t="shared" si="2"/>
        <v>26.25</v>
      </c>
      <c r="J22" s="8">
        <v>15</v>
      </c>
      <c r="K22" s="8">
        <f t="shared" si="3"/>
        <v>15</v>
      </c>
      <c r="L22" s="8">
        <v>1.6</v>
      </c>
      <c r="M22" s="8">
        <f t="shared" si="4"/>
        <v>71.85</v>
      </c>
      <c r="N22" s="8">
        <f t="shared" si="5"/>
        <v>1.00208768267223</v>
      </c>
      <c r="O22" s="8">
        <f t="shared" si="6"/>
        <v>16.0020876826722</v>
      </c>
      <c r="P22" s="8">
        <v>30</v>
      </c>
      <c r="Q22" s="8">
        <v>5.5</v>
      </c>
      <c r="R22" s="8">
        <f t="shared" si="7"/>
        <v>35.5</v>
      </c>
      <c r="S22" s="8">
        <f t="shared" si="8"/>
        <v>44</v>
      </c>
      <c r="T22" s="8">
        <f t="shared" si="9"/>
        <v>8.06818181818182</v>
      </c>
      <c r="U22" s="8">
        <f t="shared" si="10"/>
        <v>50.3202695008541</v>
      </c>
      <c r="V22" s="57">
        <f t="shared" si="11"/>
        <v>17</v>
      </c>
      <c r="W22" s="57">
        <v>24</v>
      </c>
      <c r="X22" s="69">
        <f t="shared" si="12"/>
        <v>0.708333333333333</v>
      </c>
    </row>
    <row r="23" ht="40.5" spans="1:24">
      <c r="A23" s="5" t="s">
        <v>201</v>
      </c>
      <c r="B23" s="104" t="s">
        <v>202</v>
      </c>
      <c r="C23" s="68" t="s">
        <v>31</v>
      </c>
      <c r="D23" s="5" t="s">
        <v>168</v>
      </c>
      <c r="E23" s="8">
        <v>70</v>
      </c>
      <c r="F23" s="8">
        <v>11</v>
      </c>
      <c r="G23" s="8">
        <f t="shared" si="0"/>
        <v>81</v>
      </c>
      <c r="H23" s="8">
        <f t="shared" si="1"/>
        <v>92</v>
      </c>
      <c r="I23" s="8">
        <f t="shared" si="2"/>
        <v>26.4130434782609</v>
      </c>
      <c r="J23" s="8">
        <v>15</v>
      </c>
      <c r="K23" s="8">
        <f t="shared" si="3"/>
        <v>15</v>
      </c>
      <c r="L23" s="8">
        <v>1</v>
      </c>
      <c r="M23" s="8">
        <f t="shared" si="4"/>
        <v>71.85</v>
      </c>
      <c r="N23" s="8">
        <f t="shared" si="5"/>
        <v>0.626304801670146</v>
      </c>
      <c r="O23" s="8">
        <f t="shared" si="6"/>
        <v>15.6263048016701</v>
      </c>
      <c r="P23" s="8">
        <v>30</v>
      </c>
      <c r="Q23" s="8">
        <v>4.5</v>
      </c>
      <c r="R23" s="8">
        <f t="shared" si="7"/>
        <v>34.5</v>
      </c>
      <c r="S23" s="8">
        <f t="shared" si="8"/>
        <v>44</v>
      </c>
      <c r="T23" s="8">
        <f t="shared" si="9"/>
        <v>7.84090909090909</v>
      </c>
      <c r="U23" s="8">
        <f t="shared" si="10"/>
        <v>49.8802573708401</v>
      </c>
      <c r="V23" s="57">
        <f t="shared" si="11"/>
        <v>18</v>
      </c>
      <c r="W23" s="57">
        <v>24</v>
      </c>
      <c r="X23" s="69">
        <f t="shared" si="12"/>
        <v>0.75</v>
      </c>
    </row>
    <row r="24" ht="40.5" spans="1:24">
      <c r="A24" s="5" t="s">
        <v>203</v>
      </c>
      <c r="B24" s="104" t="s">
        <v>204</v>
      </c>
      <c r="C24" s="68" t="s">
        <v>31</v>
      </c>
      <c r="D24" s="5" t="s">
        <v>168</v>
      </c>
      <c r="E24" s="8">
        <v>70</v>
      </c>
      <c r="F24" s="8">
        <v>8</v>
      </c>
      <c r="G24" s="8">
        <f t="shared" si="0"/>
        <v>78</v>
      </c>
      <c r="H24" s="8">
        <f t="shared" si="1"/>
        <v>92</v>
      </c>
      <c r="I24" s="8">
        <f t="shared" si="2"/>
        <v>25.4347826086957</v>
      </c>
      <c r="J24" s="8">
        <v>15</v>
      </c>
      <c r="K24" s="8">
        <f t="shared" si="3"/>
        <v>15</v>
      </c>
      <c r="L24" s="8">
        <v>0</v>
      </c>
      <c r="M24" s="8">
        <f t="shared" si="4"/>
        <v>71.85</v>
      </c>
      <c r="N24" s="8">
        <f t="shared" si="5"/>
        <v>0</v>
      </c>
      <c r="O24" s="8">
        <f t="shared" si="6"/>
        <v>15</v>
      </c>
      <c r="P24" s="8">
        <v>30</v>
      </c>
      <c r="Q24" s="8">
        <v>9</v>
      </c>
      <c r="R24" s="8">
        <f t="shared" si="7"/>
        <v>39</v>
      </c>
      <c r="S24" s="8">
        <f t="shared" si="8"/>
        <v>44</v>
      </c>
      <c r="T24" s="8">
        <f t="shared" si="9"/>
        <v>8.86363636363636</v>
      </c>
      <c r="U24" s="8">
        <f t="shared" si="10"/>
        <v>49.298418972332</v>
      </c>
      <c r="V24" s="57">
        <f t="shared" si="11"/>
        <v>19</v>
      </c>
      <c r="W24" s="57">
        <v>24</v>
      </c>
      <c r="X24" s="69">
        <f t="shared" si="12"/>
        <v>0.791666666666667</v>
      </c>
    </row>
    <row r="25" ht="40.5" spans="1:24">
      <c r="A25" s="5" t="s">
        <v>205</v>
      </c>
      <c r="B25" s="104" t="s">
        <v>206</v>
      </c>
      <c r="C25" s="68" t="s">
        <v>31</v>
      </c>
      <c r="D25" s="5" t="s">
        <v>168</v>
      </c>
      <c r="E25" s="8">
        <v>70</v>
      </c>
      <c r="F25" s="8">
        <v>4</v>
      </c>
      <c r="G25" s="8">
        <f t="shared" si="0"/>
        <v>74</v>
      </c>
      <c r="H25" s="8">
        <f t="shared" si="1"/>
        <v>92</v>
      </c>
      <c r="I25" s="8">
        <f t="shared" si="2"/>
        <v>24.1304347826087</v>
      </c>
      <c r="J25" s="8">
        <v>15</v>
      </c>
      <c r="K25" s="8">
        <f t="shared" si="3"/>
        <v>15</v>
      </c>
      <c r="L25" s="8">
        <v>0.75</v>
      </c>
      <c r="M25" s="8">
        <f t="shared" si="4"/>
        <v>71.85</v>
      </c>
      <c r="N25" s="8">
        <f t="shared" si="5"/>
        <v>0.46972860125261</v>
      </c>
      <c r="O25" s="8">
        <f t="shared" si="6"/>
        <v>15.4697286012526</v>
      </c>
      <c r="P25" s="8">
        <v>30</v>
      </c>
      <c r="Q25" s="8">
        <v>9</v>
      </c>
      <c r="R25" s="8">
        <f t="shared" si="7"/>
        <v>39</v>
      </c>
      <c r="S25" s="8">
        <f t="shared" si="8"/>
        <v>44</v>
      </c>
      <c r="T25" s="8">
        <f t="shared" si="9"/>
        <v>8.86363636363636</v>
      </c>
      <c r="U25" s="8">
        <f t="shared" si="10"/>
        <v>48.4637997474977</v>
      </c>
      <c r="V25" s="57">
        <f t="shared" si="11"/>
        <v>20</v>
      </c>
      <c r="W25" s="57">
        <v>24</v>
      </c>
      <c r="X25" s="69">
        <f t="shared" si="12"/>
        <v>0.833333333333333</v>
      </c>
    </row>
    <row r="26" ht="40.5" spans="1:24">
      <c r="A26" s="34" t="s">
        <v>207</v>
      </c>
      <c r="B26" s="105" t="s">
        <v>208</v>
      </c>
      <c r="C26" s="71" t="s">
        <v>31</v>
      </c>
      <c r="D26" s="34" t="s">
        <v>168</v>
      </c>
      <c r="E26" s="70">
        <v>70</v>
      </c>
      <c r="F26" s="70">
        <v>5</v>
      </c>
      <c r="G26" s="70">
        <f t="shared" si="0"/>
        <v>75</v>
      </c>
      <c r="H26" s="70">
        <f t="shared" si="1"/>
        <v>92</v>
      </c>
      <c r="I26" s="70">
        <f t="shared" si="2"/>
        <v>24.4565217391304</v>
      </c>
      <c r="J26" s="70">
        <v>13</v>
      </c>
      <c r="K26" s="70">
        <f t="shared" si="3"/>
        <v>15</v>
      </c>
      <c r="L26" s="70">
        <v>6</v>
      </c>
      <c r="M26" s="70">
        <f t="shared" si="4"/>
        <v>71.85</v>
      </c>
      <c r="N26" s="70">
        <f t="shared" si="5"/>
        <v>3.75782881002088</v>
      </c>
      <c r="O26" s="70">
        <f t="shared" si="6"/>
        <v>16.7578288100209</v>
      </c>
      <c r="P26" s="70">
        <v>30</v>
      </c>
      <c r="Q26" s="70">
        <v>1.5</v>
      </c>
      <c r="R26" s="70">
        <f t="shared" si="7"/>
        <v>31.5</v>
      </c>
      <c r="S26" s="70">
        <f t="shared" si="8"/>
        <v>44</v>
      </c>
      <c r="T26" s="70">
        <f t="shared" si="9"/>
        <v>7.15909090909091</v>
      </c>
      <c r="U26" s="70">
        <f t="shared" si="10"/>
        <v>48.3734414582422</v>
      </c>
      <c r="V26" s="72">
        <f t="shared" si="11"/>
        <v>21</v>
      </c>
      <c r="W26" s="72">
        <v>24</v>
      </c>
      <c r="X26" s="73">
        <f t="shared" si="12"/>
        <v>0.875</v>
      </c>
    </row>
    <row r="27" ht="40.5" spans="1:24">
      <c r="A27" s="5" t="s">
        <v>209</v>
      </c>
      <c r="B27" s="104" t="s">
        <v>210</v>
      </c>
      <c r="C27" s="68" t="s">
        <v>31</v>
      </c>
      <c r="D27" s="5" t="s">
        <v>168</v>
      </c>
      <c r="E27" s="8">
        <v>70</v>
      </c>
      <c r="F27" s="8">
        <v>6.25</v>
      </c>
      <c r="G27" s="8">
        <f t="shared" si="0"/>
        <v>76.25</v>
      </c>
      <c r="H27" s="8">
        <f t="shared" si="1"/>
        <v>92</v>
      </c>
      <c r="I27" s="8">
        <f t="shared" si="2"/>
        <v>24.8641304347826</v>
      </c>
      <c r="J27" s="8">
        <v>15</v>
      </c>
      <c r="K27" s="8">
        <f t="shared" si="3"/>
        <v>15</v>
      </c>
      <c r="L27" s="8">
        <v>0.5</v>
      </c>
      <c r="M27" s="8">
        <f t="shared" si="4"/>
        <v>71.85</v>
      </c>
      <c r="N27" s="8">
        <f t="shared" si="5"/>
        <v>0.313152400835073</v>
      </c>
      <c r="O27" s="8">
        <f t="shared" si="6"/>
        <v>15.3131524008351</v>
      </c>
      <c r="P27" s="8">
        <v>30</v>
      </c>
      <c r="Q27" s="8">
        <v>5.5</v>
      </c>
      <c r="R27" s="8">
        <f t="shared" si="7"/>
        <v>35.5</v>
      </c>
      <c r="S27" s="8">
        <f t="shared" si="8"/>
        <v>44</v>
      </c>
      <c r="T27" s="8">
        <f t="shared" si="9"/>
        <v>8.06818181818182</v>
      </c>
      <c r="U27" s="8">
        <f t="shared" si="10"/>
        <v>48.2454646537995</v>
      </c>
      <c r="V27" s="57">
        <f t="shared" si="11"/>
        <v>22</v>
      </c>
      <c r="W27" s="57">
        <v>24</v>
      </c>
      <c r="X27" s="69">
        <f t="shared" si="12"/>
        <v>0.916666666666667</v>
      </c>
    </row>
    <row r="28" ht="40.5" spans="1:24">
      <c r="A28" s="5" t="s">
        <v>211</v>
      </c>
      <c r="B28" s="104" t="s">
        <v>212</v>
      </c>
      <c r="C28" s="68" t="s">
        <v>31</v>
      </c>
      <c r="D28" s="5" t="s">
        <v>168</v>
      </c>
      <c r="E28" s="8">
        <v>70</v>
      </c>
      <c r="F28" s="8">
        <v>3</v>
      </c>
      <c r="G28" s="8">
        <f t="shared" si="0"/>
        <v>73</v>
      </c>
      <c r="H28" s="8">
        <f t="shared" si="1"/>
        <v>92</v>
      </c>
      <c r="I28" s="8">
        <f t="shared" si="2"/>
        <v>23.804347826087</v>
      </c>
      <c r="J28" s="8">
        <v>15</v>
      </c>
      <c r="K28" s="8">
        <f t="shared" si="3"/>
        <v>15</v>
      </c>
      <c r="L28" s="8">
        <v>1.25</v>
      </c>
      <c r="M28" s="8">
        <f t="shared" si="4"/>
        <v>71.85</v>
      </c>
      <c r="N28" s="8">
        <f t="shared" si="5"/>
        <v>0.782881002087683</v>
      </c>
      <c r="O28" s="8">
        <f t="shared" si="6"/>
        <v>15.7828810020877</v>
      </c>
      <c r="P28" s="29">
        <v>30</v>
      </c>
      <c r="Q28" s="8">
        <v>2.5</v>
      </c>
      <c r="R28" s="8">
        <f t="shared" si="7"/>
        <v>32.5</v>
      </c>
      <c r="S28" s="8">
        <f t="shared" si="8"/>
        <v>44</v>
      </c>
      <c r="T28" s="8">
        <f t="shared" si="9"/>
        <v>7.38636363636364</v>
      </c>
      <c r="U28" s="8">
        <f t="shared" si="10"/>
        <v>46.9735924645383</v>
      </c>
      <c r="V28" s="57">
        <f t="shared" si="11"/>
        <v>23</v>
      </c>
      <c r="W28" s="57">
        <v>24</v>
      </c>
      <c r="X28" s="69">
        <f t="shared" si="12"/>
        <v>0.958333333333333</v>
      </c>
    </row>
    <row r="29" ht="40.5" spans="1:24">
      <c r="A29" s="5" t="s">
        <v>213</v>
      </c>
      <c r="B29" s="104" t="s">
        <v>214</v>
      </c>
      <c r="C29" s="68" t="s">
        <v>31</v>
      </c>
      <c r="D29" s="5" t="s">
        <v>168</v>
      </c>
      <c r="E29" s="8">
        <v>70</v>
      </c>
      <c r="F29" s="8">
        <v>0</v>
      </c>
      <c r="G29" s="8">
        <f t="shared" si="0"/>
        <v>70</v>
      </c>
      <c r="H29" s="8">
        <f t="shared" si="1"/>
        <v>92</v>
      </c>
      <c r="I29" s="8">
        <f t="shared" si="2"/>
        <v>22.8260869565217</v>
      </c>
      <c r="J29" s="8">
        <v>15</v>
      </c>
      <c r="K29" s="8">
        <f t="shared" si="3"/>
        <v>15</v>
      </c>
      <c r="L29" s="8">
        <v>0</v>
      </c>
      <c r="M29" s="8">
        <f t="shared" si="4"/>
        <v>71.85</v>
      </c>
      <c r="N29" s="8">
        <f t="shared" si="5"/>
        <v>0</v>
      </c>
      <c r="O29" s="8">
        <f t="shared" si="6"/>
        <v>15</v>
      </c>
      <c r="P29" s="8">
        <v>30</v>
      </c>
      <c r="Q29" s="8">
        <v>5.5</v>
      </c>
      <c r="R29" s="8">
        <f t="shared" si="7"/>
        <v>35.5</v>
      </c>
      <c r="S29" s="8">
        <f t="shared" si="8"/>
        <v>44</v>
      </c>
      <c r="T29" s="8">
        <f t="shared" si="9"/>
        <v>8.06818181818182</v>
      </c>
      <c r="U29" s="8">
        <f t="shared" si="10"/>
        <v>45.8942687747036</v>
      </c>
      <c r="V29" s="57">
        <f t="shared" si="11"/>
        <v>24</v>
      </c>
      <c r="W29" s="57">
        <v>24</v>
      </c>
      <c r="X29" s="69">
        <f t="shared" si="12"/>
        <v>1</v>
      </c>
    </row>
  </sheetData>
  <mergeCells count="14">
    <mergeCell ref="A1:X1"/>
    <mergeCell ref="A2:X2"/>
    <mergeCell ref="A3:X3"/>
    <mergeCell ref="E4:I4"/>
    <mergeCell ref="J4:O4"/>
    <mergeCell ref="P4:T4"/>
    <mergeCell ref="A4:A5"/>
    <mergeCell ref="B4:B5"/>
    <mergeCell ref="C4:C5"/>
    <mergeCell ref="D4:D5"/>
    <mergeCell ref="U4:U5"/>
    <mergeCell ref="V4:V5"/>
    <mergeCell ref="W4:W5"/>
    <mergeCell ref="X4:X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8"/>
  <sheetViews>
    <sheetView zoomScale="55" zoomScaleNormal="55" workbookViewId="0">
      <selection activeCell="P26" sqref="P26"/>
    </sheetView>
  </sheetViews>
  <sheetFormatPr defaultColWidth="9" defaultRowHeight="20.25"/>
  <cols>
    <col min="1" max="1" width="13.1833333333333" style="23" customWidth="1"/>
    <col min="2" max="2" width="18.6333333333333" style="23" customWidth="1"/>
    <col min="3" max="3" width="11.1333333333333" style="23" customWidth="1"/>
    <col min="4" max="4" width="16.1333333333333" style="23" customWidth="1"/>
    <col min="5" max="25" width="15.625" style="23" customWidth="1"/>
  </cols>
  <sheetData>
    <row r="1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</row>
    <row r="2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4"/>
    </row>
    <row r="3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  <c r="W3" s="6"/>
      <c r="X3" s="6"/>
      <c r="Y3" s="6"/>
    </row>
    <row r="4" spans="1:25">
      <c r="A4" s="25" t="s">
        <v>3</v>
      </c>
      <c r="B4" s="25" t="s">
        <v>4</v>
      </c>
      <c r="C4" s="25" t="s">
        <v>5</v>
      </c>
      <c r="D4" s="25" t="s">
        <v>6</v>
      </c>
      <c r="E4" s="26" t="s">
        <v>7</v>
      </c>
      <c r="F4" s="27"/>
      <c r="G4" s="27"/>
      <c r="H4" s="27"/>
      <c r="I4" s="28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29" t="s">
        <v>9</v>
      </c>
      <c r="W4" s="30" t="s">
        <v>10</v>
      </c>
      <c r="X4" s="30" t="s">
        <v>11</v>
      </c>
      <c r="Y4" s="30" t="s">
        <v>12</v>
      </c>
    </row>
    <row r="5" ht="81" spans="1:25">
      <c r="A5" s="31"/>
      <c r="B5" s="31"/>
      <c r="C5" s="31"/>
      <c r="D5" s="31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14"/>
      <c r="W5" s="16"/>
      <c r="X5" s="16"/>
      <c r="Y5" s="16"/>
    </row>
    <row r="6" spans="1:25">
      <c r="A6" s="32" t="s">
        <v>220</v>
      </c>
      <c r="B6" s="32" t="s">
        <v>221</v>
      </c>
      <c r="C6" s="32" t="s">
        <v>222</v>
      </c>
      <c r="D6" s="32" t="s">
        <v>223</v>
      </c>
      <c r="E6" s="8">
        <v>70</v>
      </c>
      <c r="F6" s="8">
        <v>7</v>
      </c>
      <c r="G6" s="8">
        <f t="shared" ref="G6:G18" si="0">E6+F6</f>
        <v>77</v>
      </c>
      <c r="H6" s="8">
        <f t="shared" ref="H6:H18" si="1">MAX($G$6:$G$18)</f>
        <v>84.88</v>
      </c>
      <c r="I6" s="8">
        <f t="shared" ref="I6:I18" si="2">G6/H6*30</f>
        <v>27.2148916116871</v>
      </c>
      <c r="J6" s="35">
        <v>3.86</v>
      </c>
      <c r="K6" s="35">
        <v>4.03</v>
      </c>
      <c r="L6" s="8">
        <f t="shared" ref="L6:L18" si="3">J6/K6*45</f>
        <v>43.1017369727047</v>
      </c>
      <c r="M6" s="8">
        <v>15.7</v>
      </c>
      <c r="N6" s="8">
        <f t="shared" ref="N6:N18" si="4">MAX($M$6:$M$18)</f>
        <v>15.7</v>
      </c>
      <c r="O6" s="8">
        <f t="shared" ref="O6:O18" si="5">M6/N6*15</f>
        <v>15</v>
      </c>
      <c r="P6" s="8">
        <f t="shared" ref="P6:P18" si="6">L6+O6</f>
        <v>58.1017369727047</v>
      </c>
      <c r="Q6" s="8">
        <v>30</v>
      </c>
      <c r="R6" s="8">
        <v>2</v>
      </c>
      <c r="S6" s="8">
        <f t="shared" ref="S6:S18" si="7">Q6+R6</f>
        <v>32</v>
      </c>
      <c r="T6" s="8">
        <f t="shared" ref="T6:T18" si="8">MAX($S$6:$S$18)</f>
        <v>43</v>
      </c>
      <c r="U6" s="8">
        <f t="shared" ref="U6:U18" si="9">S6/T6*10</f>
        <v>7.44186046511628</v>
      </c>
      <c r="V6" s="8">
        <f t="shared" ref="V6:V18" si="10">SUM(I6+P6+U6)</f>
        <v>92.7584890495081</v>
      </c>
      <c r="W6" s="57">
        <f t="shared" ref="W6:W18" si="11">RANK(V6,$V$6:$V$18,0)</f>
        <v>1</v>
      </c>
      <c r="X6" s="57">
        <v>13</v>
      </c>
      <c r="Y6" s="22">
        <f t="shared" ref="Y6:Y18" si="12">W6/X6</f>
        <v>0.0769230769230769</v>
      </c>
    </row>
    <row r="7" spans="1:25">
      <c r="A7" s="32" t="s">
        <v>224</v>
      </c>
      <c r="B7" s="32" t="s">
        <v>225</v>
      </c>
      <c r="C7" s="32" t="s">
        <v>222</v>
      </c>
      <c r="D7" s="32" t="s">
        <v>223</v>
      </c>
      <c r="E7" s="8">
        <v>70</v>
      </c>
      <c r="F7" s="8">
        <v>7</v>
      </c>
      <c r="G7" s="8">
        <f t="shared" si="0"/>
        <v>77</v>
      </c>
      <c r="H7" s="8">
        <f t="shared" si="1"/>
        <v>84.88</v>
      </c>
      <c r="I7" s="8">
        <f t="shared" si="2"/>
        <v>27.2148916116871</v>
      </c>
      <c r="J7" s="35">
        <v>3.83</v>
      </c>
      <c r="K7" s="35">
        <v>4.03</v>
      </c>
      <c r="L7" s="8">
        <f t="shared" si="3"/>
        <v>42.7667493796526</v>
      </c>
      <c r="M7" s="8">
        <v>9.5</v>
      </c>
      <c r="N7" s="8">
        <f t="shared" si="4"/>
        <v>15.7</v>
      </c>
      <c r="O7" s="8">
        <f t="shared" si="5"/>
        <v>9.07643312101911</v>
      </c>
      <c r="P7" s="8">
        <f t="shared" si="6"/>
        <v>51.8431825006717</v>
      </c>
      <c r="Q7" s="8">
        <v>30</v>
      </c>
      <c r="R7" s="8">
        <v>13</v>
      </c>
      <c r="S7" s="8">
        <f t="shared" si="7"/>
        <v>43</v>
      </c>
      <c r="T7" s="8">
        <f t="shared" si="8"/>
        <v>43</v>
      </c>
      <c r="U7" s="8">
        <f t="shared" si="9"/>
        <v>10</v>
      </c>
      <c r="V7" s="8">
        <f t="shared" si="10"/>
        <v>89.0580741123588</v>
      </c>
      <c r="W7" s="57">
        <f t="shared" si="11"/>
        <v>2</v>
      </c>
      <c r="X7" s="57">
        <v>13</v>
      </c>
      <c r="Y7" s="22">
        <f t="shared" si="12"/>
        <v>0.153846153846154</v>
      </c>
    </row>
    <row r="8" spans="1:25">
      <c r="A8" s="32" t="s">
        <v>226</v>
      </c>
      <c r="B8" s="32" t="s">
        <v>227</v>
      </c>
      <c r="C8" s="32" t="s">
        <v>222</v>
      </c>
      <c r="D8" s="32" t="s">
        <v>223</v>
      </c>
      <c r="E8" s="8">
        <v>70</v>
      </c>
      <c r="F8" s="8">
        <v>14.88</v>
      </c>
      <c r="G8" s="8">
        <f t="shared" si="0"/>
        <v>84.88</v>
      </c>
      <c r="H8" s="8">
        <f t="shared" si="1"/>
        <v>84.88</v>
      </c>
      <c r="I8" s="8">
        <f t="shared" si="2"/>
        <v>30</v>
      </c>
      <c r="J8" s="35">
        <v>3.97</v>
      </c>
      <c r="K8" s="35">
        <v>4.03</v>
      </c>
      <c r="L8" s="8">
        <f t="shared" si="3"/>
        <v>44.3300248138958</v>
      </c>
      <c r="M8" s="8">
        <v>7.7</v>
      </c>
      <c r="N8" s="8">
        <f t="shared" si="4"/>
        <v>15.7</v>
      </c>
      <c r="O8" s="8">
        <f t="shared" si="5"/>
        <v>7.35668789808917</v>
      </c>
      <c r="P8" s="8">
        <f t="shared" si="6"/>
        <v>51.686712711985</v>
      </c>
      <c r="Q8" s="8">
        <v>30</v>
      </c>
      <c r="R8" s="8">
        <v>1</v>
      </c>
      <c r="S8" s="8">
        <f t="shared" si="7"/>
        <v>31</v>
      </c>
      <c r="T8" s="8">
        <f t="shared" si="8"/>
        <v>43</v>
      </c>
      <c r="U8" s="8">
        <f t="shared" si="9"/>
        <v>7.20930232558139</v>
      </c>
      <c r="V8" s="8">
        <f t="shared" si="10"/>
        <v>88.8960150375663</v>
      </c>
      <c r="W8" s="57">
        <f t="shared" si="11"/>
        <v>3</v>
      </c>
      <c r="X8" s="57">
        <v>13</v>
      </c>
      <c r="Y8" s="22">
        <f t="shared" si="12"/>
        <v>0.230769230769231</v>
      </c>
    </row>
    <row r="9" spans="1:25">
      <c r="A9" s="32" t="s">
        <v>228</v>
      </c>
      <c r="B9" s="32" t="s">
        <v>229</v>
      </c>
      <c r="C9" s="32" t="s">
        <v>222</v>
      </c>
      <c r="D9" s="32" t="s">
        <v>223</v>
      </c>
      <c r="E9" s="8">
        <v>70</v>
      </c>
      <c r="F9" s="8">
        <v>7.25</v>
      </c>
      <c r="G9" s="8">
        <f t="shared" si="0"/>
        <v>77.25</v>
      </c>
      <c r="H9" s="8">
        <f t="shared" si="1"/>
        <v>84.88</v>
      </c>
      <c r="I9" s="8">
        <f t="shared" si="2"/>
        <v>27.3032516493874</v>
      </c>
      <c r="J9" s="35">
        <v>3.9</v>
      </c>
      <c r="K9" s="35">
        <v>4.03</v>
      </c>
      <c r="L9" s="8">
        <f t="shared" si="3"/>
        <v>43.5483870967742</v>
      </c>
      <c r="M9" s="8">
        <v>10</v>
      </c>
      <c r="N9" s="8">
        <f t="shared" si="4"/>
        <v>15.7</v>
      </c>
      <c r="O9" s="8">
        <f t="shared" si="5"/>
        <v>9.55414012738854</v>
      </c>
      <c r="P9" s="8">
        <f t="shared" si="6"/>
        <v>53.1025272241627</v>
      </c>
      <c r="Q9" s="8">
        <v>30</v>
      </c>
      <c r="R9" s="8">
        <v>1.5</v>
      </c>
      <c r="S9" s="8">
        <f t="shared" si="7"/>
        <v>31.5</v>
      </c>
      <c r="T9" s="8">
        <f t="shared" si="8"/>
        <v>43</v>
      </c>
      <c r="U9" s="8">
        <f t="shared" si="9"/>
        <v>7.32558139534884</v>
      </c>
      <c r="V9" s="8">
        <f t="shared" si="10"/>
        <v>87.7313602688989</v>
      </c>
      <c r="W9" s="57">
        <f t="shared" si="11"/>
        <v>4</v>
      </c>
      <c r="X9" s="57">
        <v>13</v>
      </c>
      <c r="Y9" s="22">
        <f t="shared" si="12"/>
        <v>0.307692307692308</v>
      </c>
    </row>
    <row r="10" spans="1:25">
      <c r="A10" s="32" t="s">
        <v>230</v>
      </c>
      <c r="B10" s="32" t="s">
        <v>231</v>
      </c>
      <c r="C10" s="32" t="s">
        <v>222</v>
      </c>
      <c r="D10" s="32" t="s">
        <v>223</v>
      </c>
      <c r="E10" s="8">
        <v>70</v>
      </c>
      <c r="F10" s="8">
        <v>4.25</v>
      </c>
      <c r="G10" s="8">
        <f t="shared" si="0"/>
        <v>74.25</v>
      </c>
      <c r="H10" s="8">
        <f t="shared" si="1"/>
        <v>84.88</v>
      </c>
      <c r="I10" s="8">
        <f t="shared" si="2"/>
        <v>26.242931196984</v>
      </c>
      <c r="J10" s="35">
        <v>3.9</v>
      </c>
      <c r="K10" s="35">
        <v>4.03</v>
      </c>
      <c r="L10" s="8">
        <f t="shared" si="3"/>
        <v>43.5483870967742</v>
      </c>
      <c r="M10" s="8">
        <v>6.85</v>
      </c>
      <c r="N10" s="8">
        <f t="shared" si="4"/>
        <v>15.7</v>
      </c>
      <c r="O10" s="8">
        <f t="shared" si="5"/>
        <v>6.54458598726115</v>
      </c>
      <c r="P10" s="8">
        <f t="shared" si="6"/>
        <v>50.0929730840353</v>
      </c>
      <c r="Q10" s="8">
        <v>30</v>
      </c>
      <c r="R10" s="8">
        <v>4</v>
      </c>
      <c r="S10" s="8">
        <f t="shared" si="7"/>
        <v>34</v>
      </c>
      <c r="T10" s="8">
        <f t="shared" si="8"/>
        <v>43</v>
      </c>
      <c r="U10" s="8">
        <f t="shared" si="9"/>
        <v>7.90697674418605</v>
      </c>
      <c r="V10" s="8">
        <f t="shared" si="10"/>
        <v>84.2428810252053</v>
      </c>
      <c r="W10" s="57">
        <f t="shared" si="11"/>
        <v>5</v>
      </c>
      <c r="X10" s="57">
        <v>13</v>
      </c>
      <c r="Y10" s="22">
        <f t="shared" si="12"/>
        <v>0.384615384615385</v>
      </c>
    </row>
    <row r="11" spans="1:25">
      <c r="A11" s="32" t="s">
        <v>232</v>
      </c>
      <c r="B11" s="32" t="s">
        <v>233</v>
      </c>
      <c r="C11" s="32" t="s">
        <v>222</v>
      </c>
      <c r="D11" s="32" t="s">
        <v>223</v>
      </c>
      <c r="E11" s="8">
        <v>70</v>
      </c>
      <c r="F11" s="8">
        <v>8</v>
      </c>
      <c r="G11" s="8">
        <f t="shared" si="0"/>
        <v>78</v>
      </c>
      <c r="H11" s="8">
        <f t="shared" si="1"/>
        <v>84.88</v>
      </c>
      <c r="I11" s="8">
        <f t="shared" si="2"/>
        <v>27.5683317624882</v>
      </c>
      <c r="J11" s="35">
        <v>4</v>
      </c>
      <c r="K11" s="35">
        <v>4.03</v>
      </c>
      <c r="L11" s="8">
        <f t="shared" si="3"/>
        <v>44.6650124069479</v>
      </c>
      <c r="M11" s="8">
        <v>1</v>
      </c>
      <c r="N11" s="8">
        <f t="shared" si="4"/>
        <v>15.7</v>
      </c>
      <c r="O11" s="8">
        <f t="shared" si="5"/>
        <v>0.955414012738854</v>
      </c>
      <c r="P11" s="8">
        <f t="shared" si="6"/>
        <v>45.6204264196867</v>
      </c>
      <c r="Q11" s="8">
        <v>30</v>
      </c>
      <c r="R11" s="8">
        <v>1</v>
      </c>
      <c r="S11" s="8">
        <f t="shared" si="7"/>
        <v>31</v>
      </c>
      <c r="T11" s="8">
        <f t="shared" si="8"/>
        <v>43</v>
      </c>
      <c r="U11" s="8">
        <f t="shared" si="9"/>
        <v>7.20930232558139</v>
      </c>
      <c r="V11" s="8">
        <f t="shared" si="10"/>
        <v>80.3980605077564</v>
      </c>
      <c r="W11" s="57">
        <f t="shared" si="11"/>
        <v>6</v>
      </c>
      <c r="X11" s="57">
        <v>13</v>
      </c>
      <c r="Y11" s="22">
        <f t="shared" si="12"/>
        <v>0.461538461538462</v>
      </c>
    </row>
    <row r="12" spans="1:25">
      <c r="A12" s="32" t="s">
        <v>234</v>
      </c>
      <c r="B12" s="32" t="s">
        <v>235</v>
      </c>
      <c r="C12" s="32" t="s">
        <v>222</v>
      </c>
      <c r="D12" s="32" t="s">
        <v>223</v>
      </c>
      <c r="E12" s="8">
        <v>70</v>
      </c>
      <c r="F12" s="8">
        <v>7</v>
      </c>
      <c r="G12" s="8">
        <f t="shared" si="0"/>
        <v>77</v>
      </c>
      <c r="H12" s="8">
        <f t="shared" si="1"/>
        <v>84.88</v>
      </c>
      <c r="I12" s="8">
        <f t="shared" si="2"/>
        <v>27.2148916116871</v>
      </c>
      <c r="J12" s="35">
        <v>4.03</v>
      </c>
      <c r="K12" s="35">
        <v>4.03</v>
      </c>
      <c r="L12" s="8">
        <f t="shared" si="3"/>
        <v>45</v>
      </c>
      <c r="M12" s="8">
        <v>0</v>
      </c>
      <c r="N12" s="8">
        <f t="shared" si="4"/>
        <v>15.7</v>
      </c>
      <c r="O12" s="8">
        <f t="shared" si="5"/>
        <v>0</v>
      </c>
      <c r="P12" s="8">
        <f t="shared" si="6"/>
        <v>45</v>
      </c>
      <c r="Q12" s="8">
        <v>30</v>
      </c>
      <c r="R12" s="8">
        <v>1</v>
      </c>
      <c r="S12" s="8">
        <f t="shared" si="7"/>
        <v>31</v>
      </c>
      <c r="T12" s="8">
        <f t="shared" si="8"/>
        <v>43</v>
      </c>
      <c r="U12" s="8">
        <f t="shared" si="9"/>
        <v>7.20930232558139</v>
      </c>
      <c r="V12" s="8">
        <f t="shared" si="10"/>
        <v>79.4241939372685</v>
      </c>
      <c r="W12" s="57">
        <f t="shared" si="11"/>
        <v>7</v>
      </c>
      <c r="X12" s="57">
        <v>13</v>
      </c>
      <c r="Y12" s="22">
        <f t="shared" si="12"/>
        <v>0.538461538461538</v>
      </c>
    </row>
    <row r="13" spans="1:25">
      <c r="A13" s="32" t="s">
        <v>236</v>
      </c>
      <c r="B13" s="32" t="s">
        <v>237</v>
      </c>
      <c r="C13" s="32" t="s">
        <v>222</v>
      </c>
      <c r="D13" s="32" t="s">
        <v>223</v>
      </c>
      <c r="E13" s="8">
        <v>70</v>
      </c>
      <c r="F13" s="8">
        <v>3.63</v>
      </c>
      <c r="G13" s="8">
        <f t="shared" si="0"/>
        <v>73.63</v>
      </c>
      <c r="H13" s="8">
        <f t="shared" si="1"/>
        <v>84.88</v>
      </c>
      <c r="I13" s="8">
        <f t="shared" si="2"/>
        <v>26.0237983034873</v>
      </c>
      <c r="J13" s="35">
        <v>4</v>
      </c>
      <c r="K13" s="35">
        <v>4.03</v>
      </c>
      <c r="L13" s="8">
        <f t="shared" si="3"/>
        <v>44.6650124069479</v>
      </c>
      <c r="M13" s="8">
        <v>0.5</v>
      </c>
      <c r="N13" s="8">
        <f t="shared" si="4"/>
        <v>15.7</v>
      </c>
      <c r="O13" s="8">
        <f t="shared" si="5"/>
        <v>0.477707006369427</v>
      </c>
      <c r="P13" s="8">
        <f t="shared" si="6"/>
        <v>45.1427194133173</v>
      </c>
      <c r="Q13" s="8">
        <v>30</v>
      </c>
      <c r="R13" s="8">
        <v>1.5</v>
      </c>
      <c r="S13" s="8">
        <f t="shared" si="7"/>
        <v>31.5</v>
      </c>
      <c r="T13" s="8">
        <f t="shared" si="8"/>
        <v>43</v>
      </c>
      <c r="U13" s="8">
        <f t="shared" si="9"/>
        <v>7.32558139534884</v>
      </c>
      <c r="V13" s="8">
        <f t="shared" si="10"/>
        <v>78.4920991121534</v>
      </c>
      <c r="W13" s="57">
        <f t="shared" si="11"/>
        <v>8</v>
      </c>
      <c r="X13" s="57">
        <v>13</v>
      </c>
      <c r="Y13" s="22">
        <f t="shared" si="12"/>
        <v>0.615384615384615</v>
      </c>
    </row>
    <row r="14" spans="1:25">
      <c r="A14" s="32" t="s">
        <v>238</v>
      </c>
      <c r="B14" s="32" t="s">
        <v>239</v>
      </c>
      <c r="C14" s="32" t="s">
        <v>222</v>
      </c>
      <c r="D14" s="32" t="s">
        <v>223</v>
      </c>
      <c r="E14" s="8">
        <v>70</v>
      </c>
      <c r="F14" s="8">
        <v>5.13</v>
      </c>
      <c r="G14" s="8">
        <f t="shared" si="0"/>
        <v>75.13</v>
      </c>
      <c r="H14" s="8">
        <f t="shared" si="1"/>
        <v>84.88</v>
      </c>
      <c r="I14" s="8">
        <f t="shared" si="2"/>
        <v>26.553958529689</v>
      </c>
      <c r="J14" s="35">
        <v>3.93</v>
      </c>
      <c r="K14" s="35">
        <v>4.03</v>
      </c>
      <c r="L14" s="8">
        <f t="shared" si="3"/>
        <v>43.8833746898263</v>
      </c>
      <c r="M14" s="8">
        <v>0.5</v>
      </c>
      <c r="N14" s="8">
        <f t="shared" si="4"/>
        <v>15.7</v>
      </c>
      <c r="O14" s="8">
        <f t="shared" si="5"/>
        <v>0.477707006369427</v>
      </c>
      <c r="P14" s="8">
        <f t="shared" si="6"/>
        <v>44.3610816961957</v>
      </c>
      <c r="Q14" s="8">
        <v>30</v>
      </c>
      <c r="R14" s="8">
        <v>1.5</v>
      </c>
      <c r="S14" s="8">
        <f t="shared" si="7"/>
        <v>31.5</v>
      </c>
      <c r="T14" s="8">
        <f t="shared" si="8"/>
        <v>43</v>
      </c>
      <c r="U14" s="8">
        <f t="shared" si="9"/>
        <v>7.32558139534884</v>
      </c>
      <c r="V14" s="8">
        <f t="shared" si="10"/>
        <v>78.2406216212335</v>
      </c>
      <c r="W14" s="57">
        <f t="shared" si="11"/>
        <v>9</v>
      </c>
      <c r="X14" s="57">
        <v>13</v>
      </c>
      <c r="Y14" s="22">
        <f t="shared" si="12"/>
        <v>0.692307692307692</v>
      </c>
    </row>
    <row r="15" spans="1:25">
      <c r="A15" s="32" t="s">
        <v>240</v>
      </c>
      <c r="B15" s="32" t="s">
        <v>241</v>
      </c>
      <c r="C15" s="32" t="s">
        <v>222</v>
      </c>
      <c r="D15" s="32" t="s">
        <v>223</v>
      </c>
      <c r="E15" s="8">
        <v>70</v>
      </c>
      <c r="F15" s="8">
        <v>0.25</v>
      </c>
      <c r="G15" s="8">
        <f t="shared" si="0"/>
        <v>70.25</v>
      </c>
      <c r="H15" s="8">
        <f t="shared" si="1"/>
        <v>84.88</v>
      </c>
      <c r="I15" s="8">
        <f t="shared" si="2"/>
        <v>24.8291705937795</v>
      </c>
      <c r="J15" s="35">
        <v>3.86</v>
      </c>
      <c r="K15" s="35">
        <v>4.03</v>
      </c>
      <c r="L15" s="8">
        <f t="shared" si="3"/>
        <v>43.1017369727047</v>
      </c>
      <c r="M15" s="8">
        <v>3</v>
      </c>
      <c r="N15" s="8">
        <f t="shared" si="4"/>
        <v>15.7</v>
      </c>
      <c r="O15" s="8">
        <f t="shared" si="5"/>
        <v>2.86624203821656</v>
      </c>
      <c r="P15" s="8">
        <f t="shared" si="6"/>
        <v>45.9679790109213</v>
      </c>
      <c r="Q15" s="8">
        <v>30</v>
      </c>
      <c r="R15" s="8">
        <v>0.5</v>
      </c>
      <c r="S15" s="8">
        <f t="shared" si="7"/>
        <v>30.5</v>
      </c>
      <c r="T15" s="8">
        <f t="shared" si="8"/>
        <v>43</v>
      </c>
      <c r="U15" s="8">
        <f t="shared" si="9"/>
        <v>7.09302325581395</v>
      </c>
      <c r="V15" s="8">
        <f t="shared" si="10"/>
        <v>77.8901728605147</v>
      </c>
      <c r="W15" s="57">
        <f t="shared" si="11"/>
        <v>10</v>
      </c>
      <c r="X15" s="57">
        <v>13</v>
      </c>
      <c r="Y15" s="22">
        <f t="shared" si="12"/>
        <v>0.769230769230769</v>
      </c>
    </row>
    <row r="16" spans="1:25">
      <c r="A16" s="32" t="s">
        <v>242</v>
      </c>
      <c r="B16" s="32" t="s">
        <v>243</v>
      </c>
      <c r="C16" s="32" t="s">
        <v>222</v>
      </c>
      <c r="D16" s="32" t="s">
        <v>223</v>
      </c>
      <c r="E16" s="8">
        <v>70</v>
      </c>
      <c r="F16" s="8">
        <v>0.38</v>
      </c>
      <c r="G16" s="8">
        <f t="shared" si="0"/>
        <v>70.38</v>
      </c>
      <c r="H16" s="8">
        <f t="shared" si="1"/>
        <v>84.88</v>
      </c>
      <c r="I16" s="8">
        <f t="shared" si="2"/>
        <v>24.8751178133836</v>
      </c>
      <c r="J16" s="35">
        <v>3.93</v>
      </c>
      <c r="K16" s="35">
        <v>4.03</v>
      </c>
      <c r="L16" s="8">
        <f t="shared" si="3"/>
        <v>43.8833746898263</v>
      </c>
      <c r="M16" s="8">
        <v>0.5</v>
      </c>
      <c r="N16" s="8">
        <f t="shared" si="4"/>
        <v>15.7</v>
      </c>
      <c r="O16" s="8">
        <f t="shared" si="5"/>
        <v>0.477707006369427</v>
      </c>
      <c r="P16" s="8">
        <f t="shared" si="6"/>
        <v>44.3610816961957</v>
      </c>
      <c r="Q16" s="8">
        <v>30</v>
      </c>
      <c r="R16" s="8">
        <v>0</v>
      </c>
      <c r="S16" s="8">
        <f t="shared" si="7"/>
        <v>30</v>
      </c>
      <c r="T16" s="8">
        <f t="shared" si="8"/>
        <v>43</v>
      </c>
      <c r="U16" s="8">
        <f t="shared" si="9"/>
        <v>6.97674418604651</v>
      </c>
      <c r="V16" s="8">
        <f t="shared" si="10"/>
        <v>76.2129436956259</v>
      </c>
      <c r="W16" s="57">
        <f t="shared" si="11"/>
        <v>11</v>
      </c>
      <c r="X16" s="57">
        <v>13</v>
      </c>
      <c r="Y16" s="22">
        <f t="shared" si="12"/>
        <v>0.846153846153846</v>
      </c>
    </row>
    <row r="17" spans="1:25">
      <c r="A17" s="32" t="s">
        <v>244</v>
      </c>
      <c r="B17" s="32" t="s">
        <v>245</v>
      </c>
      <c r="C17" s="32" t="s">
        <v>222</v>
      </c>
      <c r="D17" s="32" t="s">
        <v>223</v>
      </c>
      <c r="E17" s="8">
        <v>70</v>
      </c>
      <c r="F17" s="8">
        <v>0</v>
      </c>
      <c r="G17" s="8">
        <f t="shared" si="0"/>
        <v>70</v>
      </c>
      <c r="H17" s="8">
        <f t="shared" si="1"/>
        <v>84.88</v>
      </c>
      <c r="I17" s="8">
        <f t="shared" si="2"/>
        <v>24.7408105560792</v>
      </c>
      <c r="J17" s="35">
        <v>3.7</v>
      </c>
      <c r="K17" s="35">
        <v>4.03</v>
      </c>
      <c r="L17" s="8">
        <f t="shared" si="3"/>
        <v>41.3151364764268</v>
      </c>
      <c r="M17" s="8">
        <v>0.5</v>
      </c>
      <c r="N17" s="8">
        <f t="shared" si="4"/>
        <v>15.7</v>
      </c>
      <c r="O17" s="8">
        <f t="shared" si="5"/>
        <v>0.477707006369427</v>
      </c>
      <c r="P17" s="8">
        <f t="shared" si="6"/>
        <v>41.7928434827962</v>
      </c>
      <c r="Q17" s="8">
        <v>30</v>
      </c>
      <c r="R17" s="8">
        <v>0.5</v>
      </c>
      <c r="S17" s="8">
        <f t="shared" si="7"/>
        <v>30.5</v>
      </c>
      <c r="T17" s="8">
        <f t="shared" si="8"/>
        <v>43</v>
      </c>
      <c r="U17" s="8">
        <f t="shared" si="9"/>
        <v>7.09302325581395</v>
      </c>
      <c r="V17" s="8">
        <f t="shared" si="10"/>
        <v>73.6266772946894</v>
      </c>
      <c r="W17" s="57">
        <f t="shared" si="11"/>
        <v>12</v>
      </c>
      <c r="X17" s="57">
        <v>13</v>
      </c>
      <c r="Y17" s="22">
        <f t="shared" si="12"/>
        <v>0.923076923076923</v>
      </c>
    </row>
    <row r="18" spans="1:25">
      <c r="A18" s="32" t="s">
        <v>246</v>
      </c>
      <c r="B18" s="32" t="s">
        <v>247</v>
      </c>
      <c r="C18" s="32" t="s">
        <v>222</v>
      </c>
      <c r="D18" s="32" t="s">
        <v>223</v>
      </c>
      <c r="E18" s="8">
        <v>70</v>
      </c>
      <c r="F18" s="8">
        <v>-2</v>
      </c>
      <c r="G18" s="8">
        <f t="shared" si="0"/>
        <v>68</v>
      </c>
      <c r="H18" s="8">
        <f t="shared" si="1"/>
        <v>84.88</v>
      </c>
      <c r="I18" s="8">
        <f t="shared" si="2"/>
        <v>24.0339302544769</v>
      </c>
      <c r="J18" s="35">
        <v>3.62</v>
      </c>
      <c r="K18" s="35">
        <v>4.03</v>
      </c>
      <c r="L18" s="8">
        <f t="shared" si="3"/>
        <v>40.4218362282878</v>
      </c>
      <c r="M18" s="8">
        <v>0.5</v>
      </c>
      <c r="N18" s="8">
        <f t="shared" si="4"/>
        <v>15.7</v>
      </c>
      <c r="O18" s="8">
        <f t="shared" si="5"/>
        <v>0.477707006369427</v>
      </c>
      <c r="P18" s="8">
        <f t="shared" si="6"/>
        <v>40.8995432346573</v>
      </c>
      <c r="Q18" s="8">
        <v>30</v>
      </c>
      <c r="R18" s="8">
        <v>6</v>
      </c>
      <c r="S18" s="8">
        <f t="shared" si="7"/>
        <v>36</v>
      </c>
      <c r="T18" s="8">
        <f t="shared" si="8"/>
        <v>43</v>
      </c>
      <c r="U18" s="8">
        <f t="shared" si="9"/>
        <v>8.37209302325581</v>
      </c>
      <c r="V18" s="8">
        <f t="shared" si="10"/>
        <v>73.30556651239</v>
      </c>
      <c r="W18" s="57">
        <f t="shared" si="11"/>
        <v>13</v>
      </c>
      <c r="X18" s="57">
        <v>13</v>
      </c>
      <c r="Y18" s="22">
        <f t="shared" si="12"/>
        <v>1</v>
      </c>
    </row>
  </sheetData>
  <sortState ref="A6:Y18">
    <sortCondition ref="W6:W18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zoomScale="55" zoomScaleNormal="55" workbookViewId="0">
      <selection activeCell="P41" sqref="P41"/>
    </sheetView>
  </sheetViews>
  <sheetFormatPr defaultColWidth="9" defaultRowHeight="20.25"/>
  <cols>
    <col min="1" max="1" width="9.99166666666667" style="23" customWidth="1"/>
    <col min="2" max="2" width="18.6333333333333" style="23" customWidth="1"/>
    <col min="3" max="3" width="9.75" style="23" customWidth="1"/>
    <col min="4" max="4" width="16.35" style="23" customWidth="1"/>
    <col min="5" max="25" width="15.625" style="23" customWidth="1"/>
  </cols>
  <sheetData>
    <row r="1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</row>
    <row r="2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4"/>
    </row>
    <row r="3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  <c r="W3" s="6"/>
      <c r="X3" s="6"/>
      <c r="Y3" s="6"/>
    </row>
    <row r="4" spans="1:25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/>
      <c r="G4" s="5"/>
      <c r="H4" s="5"/>
      <c r="I4" s="5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48" t="s">
        <v>9</v>
      </c>
      <c r="W4" s="4" t="s">
        <v>10</v>
      </c>
      <c r="X4" s="4" t="s">
        <v>11</v>
      </c>
      <c r="Y4" s="4" t="s">
        <v>12</v>
      </c>
    </row>
    <row r="5" ht="81" spans="1:25">
      <c r="A5" s="4"/>
      <c r="B5" s="4"/>
      <c r="C5" s="4"/>
      <c r="D5" s="4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48"/>
      <c r="W5" s="4"/>
      <c r="X5" s="4"/>
      <c r="Y5" s="4"/>
    </row>
    <row r="6" spans="1:25">
      <c r="A6" s="49" t="s">
        <v>248</v>
      </c>
      <c r="B6" s="49" t="s">
        <v>249</v>
      </c>
      <c r="C6" s="50" t="s">
        <v>222</v>
      </c>
      <c r="D6" s="31" t="s">
        <v>83</v>
      </c>
      <c r="E6" s="14">
        <v>70</v>
      </c>
      <c r="F6" s="14">
        <v>3.5</v>
      </c>
      <c r="G6" s="14">
        <f t="shared" ref="G6:G23" si="0">E6+F6</f>
        <v>73.5</v>
      </c>
      <c r="H6" s="14">
        <f t="shared" ref="H6:H23" si="1">MAX($G$6:$G$23)</f>
        <v>84.5</v>
      </c>
      <c r="I6" s="14">
        <f t="shared" ref="I6:I23" si="2">G6/H6*30</f>
        <v>26.094674556213</v>
      </c>
      <c r="J6" s="51">
        <v>3.88</v>
      </c>
      <c r="K6" s="14">
        <v>4.13</v>
      </c>
      <c r="L6" s="14">
        <f t="shared" ref="L6:L23" si="3">J6/K6*45</f>
        <v>42.2760290556901</v>
      </c>
      <c r="M6" s="14">
        <v>25</v>
      </c>
      <c r="N6" s="14">
        <f t="shared" ref="N6:N23" si="4">MAX($M$6:$M$23)</f>
        <v>25</v>
      </c>
      <c r="O6" s="14">
        <f t="shared" ref="O6:O23" si="5">M6/N6*15</f>
        <v>15</v>
      </c>
      <c r="P6" s="14">
        <f t="shared" ref="P6:P23" si="6">L6+O6</f>
        <v>57.2760290556901</v>
      </c>
      <c r="Q6" s="14">
        <v>30</v>
      </c>
      <c r="R6" s="14">
        <v>0.5</v>
      </c>
      <c r="S6" s="14">
        <f t="shared" ref="S6:S23" si="7">Q6+R6</f>
        <v>30.5</v>
      </c>
      <c r="T6" s="14">
        <f t="shared" ref="T6:T23" si="8">MAX($S$6:$S$23)</f>
        <v>38</v>
      </c>
      <c r="U6" s="14">
        <f t="shared" ref="U6:U23" si="9">S6/T6*10</f>
        <v>8.02631578947368</v>
      </c>
      <c r="V6" s="52">
        <f t="shared" ref="V6:V23" si="10">SUM(I6+P6+U6)</f>
        <v>91.3970194013768</v>
      </c>
      <c r="W6" s="53">
        <f t="shared" ref="W6:W23" si="11">RANK(V6,$V$6:$V$23,0)</f>
        <v>1</v>
      </c>
      <c r="X6" s="53">
        <v>18</v>
      </c>
      <c r="Y6" s="17">
        <f t="shared" ref="Y6:Y23" si="12">W6/X6</f>
        <v>0.0555555555555556</v>
      </c>
    </row>
    <row r="7" spans="1:25">
      <c r="A7" s="54" t="s">
        <v>250</v>
      </c>
      <c r="B7" s="54" t="s">
        <v>251</v>
      </c>
      <c r="C7" s="33" t="s">
        <v>222</v>
      </c>
      <c r="D7" s="4" t="s">
        <v>83</v>
      </c>
      <c r="E7" s="8">
        <v>70</v>
      </c>
      <c r="F7" s="8">
        <v>14.5</v>
      </c>
      <c r="G7" s="8">
        <f t="shared" si="0"/>
        <v>84.5</v>
      </c>
      <c r="H7" s="8">
        <f t="shared" si="1"/>
        <v>84.5</v>
      </c>
      <c r="I7" s="8">
        <f t="shared" si="2"/>
        <v>30</v>
      </c>
      <c r="J7" s="35">
        <v>4.03</v>
      </c>
      <c r="K7" s="8">
        <v>4.13</v>
      </c>
      <c r="L7" s="8">
        <f t="shared" si="3"/>
        <v>43.910411622276</v>
      </c>
      <c r="M7" s="8">
        <v>9.5</v>
      </c>
      <c r="N7" s="8">
        <f t="shared" si="4"/>
        <v>25</v>
      </c>
      <c r="O7" s="8">
        <f t="shared" si="5"/>
        <v>5.7</v>
      </c>
      <c r="P7" s="8">
        <f t="shared" si="6"/>
        <v>49.610411622276</v>
      </c>
      <c r="Q7" s="8">
        <v>30</v>
      </c>
      <c r="R7" s="8">
        <v>1.5</v>
      </c>
      <c r="S7" s="8">
        <f t="shared" si="7"/>
        <v>31.5</v>
      </c>
      <c r="T7" s="8">
        <f t="shared" si="8"/>
        <v>38</v>
      </c>
      <c r="U7" s="8">
        <f t="shared" si="9"/>
        <v>8.28947368421053</v>
      </c>
      <c r="V7" s="48">
        <f t="shared" si="10"/>
        <v>87.8998853064866</v>
      </c>
      <c r="W7" s="55">
        <f t="shared" si="11"/>
        <v>2</v>
      </c>
      <c r="X7" s="55">
        <v>18</v>
      </c>
      <c r="Y7" s="22">
        <f t="shared" si="12"/>
        <v>0.111111111111111</v>
      </c>
    </row>
    <row r="8" spans="1:25">
      <c r="A8" s="54" t="s">
        <v>252</v>
      </c>
      <c r="B8" s="54" t="s">
        <v>253</v>
      </c>
      <c r="C8" s="33" t="s">
        <v>222</v>
      </c>
      <c r="D8" s="4" t="s">
        <v>83</v>
      </c>
      <c r="E8" s="8">
        <v>70</v>
      </c>
      <c r="F8" s="8">
        <v>9</v>
      </c>
      <c r="G8" s="8">
        <f t="shared" si="0"/>
        <v>79</v>
      </c>
      <c r="H8" s="8">
        <f t="shared" si="1"/>
        <v>84.5</v>
      </c>
      <c r="I8" s="8">
        <f t="shared" si="2"/>
        <v>28.0473372781065</v>
      </c>
      <c r="J8" s="35">
        <v>4.02</v>
      </c>
      <c r="K8" s="8">
        <v>4.13</v>
      </c>
      <c r="L8" s="8">
        <f t="shared" si="3"/>
        <v>43.8014527845036</v>
      </c>
      <c r="M8" s="8">
        <v>2.5</v>
      </c>
      <c r="N8" s="8">
        <f t="shared" si="4"/>
        <v>25</v>
      </c>
      <c r="O8" s="8">
        <f t="shared" si="5"/>
        <v>1.5</v>
      </c>
      <c r="P8" s="8">
        <f t="shared" si="6"/>
        <v>45.3014527845036</v>
      </c>
      <c r="Q8" s="8">
        <v>30</v>
      </c>
      <c r="R8" s="8">
        <v>1</v>
      </c>
      <c r="S8" s="8">
        <f t="shared" si="7"/>
        <v>31</v>
      </c>
      <c r="T8" s="8">
        <f t="shared" si="8"/>
        <v>38</v>
      </c>
      <c r="U8" s="8">
        <f t="shared" si="9"/>
        <v>8.1578947368421</v>
      </c>
      <c r="V8" s="48">
        <f t="shared" si="10"/>
        <v>81.5066847994522</v>
      </c>
      <c r="W8" s="55">
        <f t="shared" si="11"/>
        <v>3</v>
      </c>
      <c r="X8" s="55">
        <v>18</v>
      </c>
      <c r="Y8" s="22">
        <f t="shared" si="12"/>
        <v>0.166666666666667</v>
      </c>
    </row>
    <row r="9" spans="1:25">
      <c r="A9" s="54" t="s">
        <v>254</v>
      </c>
      <c r="B9" s="54" t="s">
        <v>255</v>
      </c>
      <c r="C9" s="33" t="s">
        <v>222</v>
      </c>
      <c r="D9" s="4" t="s">
        <v>83</v>
      </c>
      <c r="E9" s="8">
        <v>70</v>
      </c>
      <c r="F9" s="8">
        <v>7.5</v>
      </c>
      <c r="G9" s="8">
        <f t="shared" si="0"/>
        <v>77.5</v>
      </c>
      <c r="H9" s="8">
        <f t="shared" si="1"/>
        <v>84.5</v>
      </c>
      <c r="I9" s="8">
        <f t="shared" si="2"/>
        <v>27.5147928994083</v>
      </c>
      <c r="J9" s="35">
        <v>3.61</v>
      </c>
      <c r="K9" s="8">
        <v>4.13</v>
      </c>
      <c r="L9" s="8">
        <f t="shared" si="3"/>
        <v>39.3341404358354</v>
      </c>
      <c r="M9" s="8">
        <v>9</v>
      </c>
      <c r="N9" s="8">
        <f t="shared" si="4"/>
        <v>25</v>
      </c>
      <c r="O9" s="8">
        <f t="shared" si="5"/>
        <v>5.4</v>
      </c>
      <c r="P9" s="8">
        <f t="shared" si="6"/>
        <v>44.7341404358354</v>
      </c>
      <c r="Q9" s="8">
        <v>30</v>
      </c>
      <c r="R9" s="8">
        <v>2.5</v>
      </c>
      <c r="S9" s="8">
        <f t="shared" si="7"/>
        <v>32.5</v>
      </c>
      <c r="T9" s="8">
        <f t="shared" si="8"/>
        <v>38</v>
      </c>
      <c r="U9" s="8">
        <f t="shared" si="9"/>
        <v>8.55263157894737</v>
      </c>
      <c r="V9" s="48">
        <f t="shared" si="10"/>
        <v>80.801564914191</v>
      </c>
      <c r="W9" s="55">
        <f t="shared" si="11"/>
        <v>4</v>
      </c>
      <c r="X9" s="55">
        <v>18</v>
      </c>
      <c r="Y9" s="22">
        <f t="shared" si="12"/>
        <v>0.222222222222222</v>
      </c>
    </row>
    <row r="10" spans="1:25">
      <c r="A10" s="54" t="s">
        <v>256</v>
      </c>
      <c r="B10" s="54" t="s">
        <v>257</v>
      </c>
      <c r="C10" s="33" t="s">
        <v>222</v>
      </c>
      <c r="D10" s="4" t="s">
        <v>83</v>
      </c>
      <c r="E10" s="8">
        <v>70</v>
      </c>
      <c r="F10" s="8">
        <v>4.5</v>
      </c>
      <c r="G10" s="8">
        <f t="shared" si="0"/>
        <v>74.5</v>
      </c>
      <c r="H10" s="8">
        <f t="shared" si="1"/>
        <v>84.5</v>
      </c>
      <c r="I10" s="8">
        <f t="shared" si="2"/>
        <v>26.4497041420118</v>
      </c>
      <c r="J10" s="35">
        <v>4.13</v>
      </c>
      <c r="K10" s="8">
        <v>4.13</v>
      </c>
      <c r="L10" s="8">
        <f t="shared" si="3"/>
        <v>45</v>
      </c>
      <c r="M10" s="8">
        <v>0.75</v>
      </c>
      <c r="N10" s="8">
        <f t="shared" si="4"/>
        <v>25</v>
      </c>
      <c r="O10" s="8">
        <f t="shared" si="5"/>
        <v>0.45</v>
      </c>
      <c r="P10" s="8">
        <f t="shared" si="6"/>
        <v>45.45</v>
      </c>
      <c r="Q10" s="8">
        <v>30</v>
      </c>
      <c r="R10" s="8">
        <v>0</v>
      </c>
      <c r="S10" s="8">
        <f t="shared" si="7"/>
        <v>30</v>
      </c>
      <c r="T10" s="8">
        <f t="shared" si="8"/>
        <v>38</v>
      </c>
      <c r="U10" s="8">
        <f t="shared" si="9"/>
        <v>7.89473684210526</v>
      </c>
      <c r="V10" s="48">
        <f t="shared" si="10"/>
        <v>79.7944409841171</v>
      </c>
      <c r="W10" s="55">
        <f t="shared" si="11"/>
        <v>5</v>
      </c>
      <c r="X10" s="55">
        <v>18</v>
      </c>
      <c r="Y10" s="22">
        <f t="shared" si="12"/>
        <v>0.277777777777778</v>
      </c>
    </row>
    <row r="11" spans="1:25">
      <c r="A11" s="54" t="s">
        <v>258</v>
      </c>
      <c r="B11" s="54" t="s">
        <v>259</v>
      </c>
      <c r="C11" s="33" t="s">
        <v>222</v>
      </c>
      <c r="D11" s="4" t="s">
        <v>83</v>
      </c>
      <c r="E11" s="8">
        <v>70</v>
      </c>
      <c r="F11" s="8">
        <v>1.5</v>
      </c>
      <c r="G11" s="8">
        <f t="shared" si="0"/>
        <v>71.5</v>
      </c>
      <c r="H11" s="8">
        <f t="shared" si="1"/>
        <v>84.5</v>
      </c>
      <c r="I11" s="8">
        <f t="shared" si="2"/>
        <v>25.3846153846154</v>
      </c>
      <c r="J11" s="35">
        <v>3.61</v>
      </c>
      <c r="K11" s="8">
        <v>4.13</v>
      </c>
      <c r="L11" s="8">
        <f t="shared" si="3"/>
        <v>39.3341404358354</v>
      </c>
      <c r="M11" s="8">
        <v>9</v>
      </c>
      <c r="N11" s="8">
        <f t="shared" si="4"/>
        <v>25</v>
      </c>
      <c r="O11" s="8">
        <f t="shared" si="5"/>
        <v>5.4</v>
      </c>
      <c r="P11" s="8">
        <f t="shared" si="6"/>
        <v>44.7341404358354</v>
      </c>
      <c r="Q11" s="8">
        <v>30</v>
      </c>
      <c r="R11" s="8">
        <v>0</v>
      </c>
      <c r="S11" s="8">
        <f t="shared" si="7"/>
        <v>30</v>
      </c>
      <c r="T11" s="8">
        <f t="shared" si="8"/>
        <v>38</v>
      </c>
      <c r="U11" s="8">
        <f t="shared" si="9"/>
        <v>7.89473684210526</v>
      </c>
      <c r="V11" s="48">
        <f t="shared" si="10"/>
        <v>78.013492662556</v>
      </c>
      <c r="W11" s="55">
        <f t="shared" si="11"/>
        <v>6</v>
      </c>
      <c r="X11" s="55">
        <v>18</v>
      </c>
      <c r="Y11" s="22">
        <f t="shared" si="12"/>
        <v>0.333333333333333</v>
      </c>
    </row>
    <row r="12" spans="1:25">
      <c r="A12" s="54" t="s">
        <v>260</v>
      </c>
      <c r="B12" s="54" t="s">
        <v>261</v>
      </c>
      <c r="C12" s="33" t="s">
        <v>222</v>
      </c>
      <c r="D12" s="4" t="s">
        <v>83</v>
      </c>
      <c r="E12" s="8">
        <v>70</v>
      </c>
      <c r="F12" s="8">
        <v>2.5</v>
      </c>
      <c r="G12" s="8">
        <f t="shared" si="0"/>
        <v>72.5</v>
      </c>
      <c r="H12" s="8">
        <f t="shared" si="1"/>
        <v>84.5</v>
      </c>
      <c r="I12" s="8">
        <f t="shared" si="2"/>
        <v>25.7396449704142</v>
      </c>
      <c r="J12" s="35">
        <v>3.94</v>
      </c>
      <c r="K12" s="8">
        <v>4.13</v>
      </c>
      <c r="L12" s="8">
        <f t="shared" si="3"/>
        <v>42.9297820823245</v>
      </c>
      <c r="M12" s="8">
        <v>1.25</v>
      </c>
      <c r="N12" s="8">
        <f t="shared" si="4"/>
        <v>25</v>
      </c>
      <c r="O12" s="8">
        <f t="shared" si="5"/>
        <v>0.75</v>
      </c>
      <c r="P12" s="8">
        <f t="shared" si="6"/>
        <v>43.6797820823245</v>
      </c>
      <c r="Q12" s="8">
        <v>30</v>
      </c>
      <c r="R12" s="8">
        <v>0.5</v>
      </c>
      <c r="S12" s="8">
        <f t="shared" si="7"/>
        <v>30.5</v>
      </c>
      <c r="T12" s="8">
        <f t="shared" si="8"/>
        <v>38</v>
      </c>
      <c r="U12" s="8">
        <f t="shared" si="9"/>
        <v>8.02631578947368</v>
      </c>
      <c r="V12" s="48">
        <f t="shared" si="10"/>
        <v>77.4457428422123</v>
      </c>
      <c r="W12" s="55">
        <f t="shared" si="11"/>
        <v>7</v>
      </c>
      <c r="X12" s="55">
        <v>18</v>
      </c>
      <c r="Y12" s="22">
        <f t="shared" si="12"/>
        <v>0.388888888888889</v>
      </c>
    </row>
    <row r="13" spans="1:25">
      <c r="A13" s="54" t="s">
        <v>262</v>
      </c>
      <c r="B13" s="54" t="s">
        <v>263</v>
      </c>
      <c r="C13" s="33" t="s">
        <v>222</v>
      </c>
      <c r="D13" s="4" t="s">
        <v>83</v>
      </c>
      <c r="E13" s="8">
        <v>70</v>
      </c>
      <c r="F13" s="8">
        <v>-0.5</v>
      </c>
      <c r="G13" s="8">
        <f t="shared" si="0"/>
        <v>69.5</v>
      </c>
      <c r="H13" s="8">
        <f t="shared" si="1"/>
        <v>84.5</v>
      </c>
      <c r="I13" s="8">
        <f t="shared" si="2"/>
        <v>24.6745562130178</v>
      </c>
      <c r="J13" s="35">
        <v>3.89</v>
      </c>
      <c r="K13" s="8">
        <v>4.13</v>
      </c>
      <c r="L13" s="8">
        <f t="shared" si="3"/>
        <v>42.3849878934625</v>
      </c>
      <c r="M13" s="8">
        <v>0</v>
      </c>
      <c r="N13" s="8">
        <f t="shared" si="4"/>
        <v>25</v>
      </c>
      <c r="O13" s="8">
        <f t="shared" si="5"/>
        <v>0</v>
      </c>
      <c r="P13" s="8">
        <f t="shared" si="6"/>
        <v>42.3849878934625</v>
      </c>
      <c r="Q13" s="8">
        <v>30</v>
      </c>
      <c r="R13" s="8">
        <v>0</v>
      </c>
      <c r="S13" s="8">
        <f t="shared" si="7"/>
        <v>30</v>
      </c>
      <c r="T13" s="8">
        <f t="shared" si="8"/>
        <v>38</v>
      </c>
      <c r="U13" s="8">
        <f t="shared" si="9"/>
        <v>7.89473684210526</v>
      </c>
      <c r="V13" s="48">
        <f t="shared" si="10"/>
        <v>74.9542809485855</v>
      </c>
      <c r="W13" s="55">
        <f t="shared" si="11"/>
        <v>8</v>
      </c>
      <c r="X13" s="55">
        <v>18</v>
      </c>
      <c r="Y13" s="22">
        <f t="shared" si="12"/>
        <v>0.444444444444444</v>
      </c>
    </row>
    <row r="14" spans="1:25">
      <c r="A14" s="54" t="s">
        <v>264</v>
      </c>
      <c r="B14" s="54" t="s">
        <v>265</v>
      </c>
      <c r="C14" s="33" t="s">
        <v>222</v>
      </c>
      <c r="D14" s="4" t="s">
        <v>83</v>
      </c>
      <c r="E14" s="8">
        <v>69</v>
      </c>
      <c r="F14" s="8">
        <v>0.5</v>
      </c>
      <c r="G14" s="8">
        <f t="shared" si="0"/>
        <v>69.5</v>
      </c>
      <c r="H14" s="8">
        <f t="shared" si="1"/>
        <v>84.5</v>
      </c>
      <c r="I14" s="8">
        <f t="shared" si="2"/>
        <v>24.6745562130178</v>
      </c>
      <c r="J14" s="35">
        <v>3.83</v>
      </c>
      <c r="K14" s="8">
        <v>4.13</v>
      </c>
      <c r="L14" s="8">
        <f t="shared" si="3"/>
        <v>41.7312348668281</v>
      </c>
      <c r="M14" s="8">
        <v>1</v>
      </c>
      <c r="N14" s="8">
        <f t="shared" si="4"/>
        <v>25</v>
      </c>
      <c r="O14" s="8">
        <f t="shared" si="5"/>
        <v>0.6</v>
      </c>
      <c r="P14" s="8">
        <f t="shared" si="6"/>
        <v>42.3312348668281</v>
      </c>
      <c r="Q14" s="8">
        <v>30</v>
      </c>
      <c r="R14" s="8">
        <v>0</v>
      </c>
      <c r="S14" s="8">
        <f t="shared" si="7"/>
        <v>30</v>
      </c>
      <c r="T14" s="8">
        <f t="shared" si="8"/>
        <v>38</v>
      </c>
      <c r="U14" s="8">
        <f t="shared" si="9"/>
        <v>7.89473684210526</v>
      </c>
      <c r="V14" s="48">
        <f t="shared" si="10"/>
        <v>74.9005279219511</v>
      </c>
      <c r="W14" s="55">
        <f t="shared" si="11"/>
        <v>9</v>
      </c>
      <c r="X14" s="55">
        <v>18</v>
      </c>
      <c r="Y14" s="22">
        <f t="shared" si="12"/>
        <v>0.5</v>
      </c>
    </row>
    <row r="15" spans="1:25">
      <c r="A15" s="54" t="s">
        <v>266</v>
      </c>
      <c r="B15" s="54" t="s">
        <v>267</v>
      </c>
      <c r="C15" s="33" t="s">
        <v>222</v>
      </c>
      <c r="D15" s="4" t="s">
        <v>83</v>
      </c>
      <c r="E15" s="8">
        <v>70</v>
      </c>
      <c r="F15" s="8">
        <v>-0.5</v>
      </c>
      <c r="G15" s="8">
        <f t="shared" si="0"/>
        <v>69.5</v>
      </c>
      <c r="H15" s="8">
        <f t="shared" si="1"/>
        <v>84.5</v>
      </c>
      <c r="I15" s="8">
        <f t="shared" si="2"/>
        <v>24.6745562130178</v>
      </c>
      <c r="J15" s="35">
        <v>3.82</v>
      </c>
      <c r="K15" s="8">
        <v>4.13</v>
      </c>
      <c r="L15" s="8">
        <f t="shared" si="3"/>
        <v>41.6222760290557</v>
      </c>
      <c r="M15" s="8">
        <v>0.5</v>
      </c>
      <c r="N15" s="8">
        <f t="shared" si="4"/>
        <v>25</v>
      </c>
      <c r="O15" s="8">
        <f t="shared" si="5"/>
        <v>0.3</v>
      </c>
      <c r="P15" s="8">
        <f t="shared" si="6"/>
        <v>41.9222760290557</v>
      </c>
      <c r="Q15" s="8">
        <v>30</v>
      </c>
      <c r="R15" s="8">
        <v>0</v>
      </c>
      <c r="S15" s="8">
        <f t="shared" si="7"/>
        <v>30</v>
      </c>
      <c r="T15" s="8">
        <f t="shared" si="8"/>
        <v>38</v>
      </c>
      <c r="U15" s="8">
        <f t="shared" si="9"/>
        <v>7.89473684210526</v>
      </c>
      <c r="V15" s="48">
        <f t="shared" si="10"/>
        <v>74.4915690841787</v>
      </c>
      <c r="W15" s="55">
        <f t="shared" si="11"/>
        <v>10</v>
      </c>
      <c r="X15" s="55">
        <v>18</v>
      </c>
      <c r="Y15" s="22">
        <f t="shared" si="12"/>
        <v>0.555555555555556</v>
      </c>
    </row>
    <row r="16" spans="1:25">
      <c r="A16" s="4" t="s">
        <v>268</v>
      </c>
      <c r="B16" s="4" t="s">
        <v>269</v>
      </c>
      <c r="C16" s="56" t="s">
        <v>222</v>
      </c>
      <c r="D16" s="4" t="s">
        <v>83</v>
      </c>
      <c r="E16" s="8">
        <v>70</v>
      </c>
      <c r="F16" s="8">
        <v>0.5</v>
      </c>
      <c r="G16" s="8">
        <f t="shared" si="0"/>
        <v>70.5</v>
      </c>
      <c r="H16" s="8">
        <f t="shared" si="1"/>
        <v>84.5</v>
      </c>
      <c r="I16" s="8">
        <f t="shared" si="2"/>
        <v>25.0295857988166</v>
      </c>
      <c r="J16" s="8">
        <v>3.72</v>
      </c>
      <c r="K16" s="8">
        <v>4.13</v>
      </c>
      <c r="L16" s="8">
        <f t="shared" si="3"/>
        <v>40.5326876513317</v>
      </c>
      <c r="M16" s="8">
        <v>0.5</v>
      </c>
      <c r="N16" s="8">
        <f t="shared" si="4"/>
        <v>25</v>
      </c>
      <c r="O16" s="8">
        <f t="shared" si="5"/>
        <v>0.3</v>
      </c>
      <c r="P16" s="8">
        <f t="shared" si="6"/>
        <v>40.8326876513317</v>
      </c>
      <c r="Q16" s="8">
        <v>30</v>
      </c>
      <c r="R16" s="8">
        <v>0</v>
      </c>
      <c r="S16" s="8">
        <f t="shared" si="7"/>
        <v>30</v>
      </c>
      <c r="T16" s="8">
        <f t="shared" si="8"/>
        <v>38</v>
      </c>
      <c r="U16" s="8">
        <f t="shared" si="9"/>
        <v>7.89473684210526</v>
      </c>
      <c r="V16" s="48">
        <f t="shared" si="10"/>
        <v>73.7570102922535</v>
      </c>
      <c r="W16" s="55">
        <f t="shared" si="11"/>
        <v>11</v>
      </c>
      <c r="X16" s="55">
        <v>18</v>
      </c>
      <c r="Y16" s="22">
        <f t="shared" si="12"/>
        <v>0.611111111111111</v>
      </c>
    </row>
    <row r="17" spans="1:25">
      <c r="A17" s="54" t="s">
        <v>270</v>
      </c>
      <c r="B17" s="54" t="s">
        <v>271</v>
      </c>
      <c r="C17" s="33" t="s">
        <v>222</v>
      </c>
      <c r="D17" s="4" t="s">
        <v>83</v>
      </c>
      <c r="E17" s="8">
        <v>70</v>
      </c>
      <c r="F17" s="8">
        <v>1.5</v>
      </c>
      <c r="G17" s="8">
        <f t="shared" si="0"/>
        <v>71.5</v>
      </c>
      <c r="H17" s="8">
        <f t="shared" si="1"/>
        <v>84.5</v>
      </c>
      <c r="I17" s="8">
        <f t="shared" si="2"/>
        <v>25.3846153846154</v>
      </c>
      <c r="J17" s="35">
        <v>3.69</v>
      </c>
      <c r="K17" s="8">
        <v>4.13</v>
      </c>
      <c r="L17" s="8">
        <f t="shared" si="3"/>
        <v>40.2058111380145</v>
      </c>
      <c r="M17" s="8">
        <v>0</v>
      </c>
      <c r="N17" s="8">
        <f t="shared" si="4"/>
        <v>25</v>
      </c>
      <c r="O17" s="8">
        <f t="shared" si="5"/>
        <v>0</v>
      </c>
      <c r="P17" s="8">
        <f t="shared" si="6"/>
        <v>40.2058111380145</v>
      </c>
      <c r="Q17" s="8">
        <v>30</v>
      </c>
      <c r="R17" s="8">
        <v>0.5</v>
      </c>
      <c r="S17" s="8">
        <f t="shared" si="7"/>
        <v>30.5</v>
      </c>
      <c r="T17" s="8">
        <f t="shared" si="8"/>
        <v>38</v>
      </c>
      <c r="U17" s="8">
        <f t="shared" si="9"/>
        <v>8.02631578947368</v>
      </c>
      <c r="V17" s="48">
        <f t="shared" si="10"/>
        <v>73.6167423121036</v>
      </c>
      <c r="W17" s="55">
        <f t="shared" si="11"/>
        <v>12</v>
      </c>
      <c r="X17" s="55">
        <v>18</v>
      </c>
      <c r="Y17" s="22">
        <f t="shared" si="12"/>
        <v>0.666666666666667</v>
      </c>
    </row>
    <row r="18" spans="1:25">
      <c r="A18" s="54" t="s">
        <v>272</v>
      </c>
      <c r="B18" s="54" t="s">
        <v>273</v>
      </c>
      <c r="C18" s="33" t="s">
        <v>222</v>
      </c>
      <c r="D18" s="4" t="s">
        <v>83</v>
      </c>
      <c r="E18" s="8">
        <v>70</v>
      </c>
      <c r="F18" s="8">
        <v>-2.5</v>
      </c>
      <c r="G18" s="8">
        <f t="shared" si="0"/>
        <v>67.5</v>
      </c>
      <c r="H18" s="8">
        <f t="shared" si="1"/>
        <v>84.5</v>
      </c>
      <c r="I18" s="8">
        <f t="shared" si="2"/>
        <v>23.9644970414201</v>
      </c>
      <c r="J18" s="35">
        <v>3.78</v>
      </c>
      <c r="K18" s="8">
        <v>4.13</v>
      </c>
      <c r="L18" s="8">
        <f t="shared" si="3"/>
        <v>41.1864406779661</v>
      </c>
      <c r="M18" s="8">
        <v>0.5</v>
      </c>
      <c r="N18" s="8">
        <f t="shared" si="4"/>
        <v>25</v>
      </c>
      <c r="O18" s="8">
        <f t="shared" si="5"/>
        <v>0.3</v>
      </c>
      <c r="P18" s="8">
        <f t="shared" si="6"/>
        <v>41.4864406779661</v>
      </c>
      <c r="Q18" s="8">
        <v>30</v>
      </c>
      <c r="R18" s="8">
        <v>0</v>
      </c>
      <c r="S18" s="8">
        <f t="shared" si="7"/>
        <v>30</v>
      </c>
      <c r="T18" s="8">
        <f t="shared" si="8"/>
        <v>38</v>
      </c>
      <c r="U18" s="8">
        <f t="shared" si="9"/>
        <v>7.89473684210526</v>
      </c>
      <c r="V18" s="48">
        <f t="shared" si="10"/>
        <v>73.3456745614915</v>
      </c>
      <c r="W18" s="55">
        <f t="shared" si="11"/>
        <v>13</v>
      </c>
      <c r="X18" s="55">
        <v>18</v>
      </c>
      <c r="Y18" s="22">
        <f t="shared" si="12"/>
        <v>0.722222222222222</v>
      </c>
    </row>
    <row r="19" spans="1:25">
      <c r="A19" s="54" t="s">
        <v>274</v>
      </c>
      <c r="B19" s="54" t="s">
        <v>275</v>
      </c>
      <c r="C19" s="33" t="s">
        <v>222</v>
      </c>
      <c r="D19" s="4" t="s">
        <v>83</v>
      </c>
      <c r="E19" s="8">
        <v>70</v>
      </c>
      <c r="F19" s="8">
        <v>-0.5</v>
      </c>
      <c r="G19" s="8">
        <f t="shared" si="0"/>
        <v>69.5</v>
      </c>
      <c r="H19" s="8">
        <f t="shared" si="1"/>
        <v>84.5</v>
      </c>
      <c r="I19" s="8">
        <f t="shared" si="2"/>
        <v>24.6745562130178</v>
      </c>
      <c r="J19" s="35">
        <v>3.7</v>
      </c>
      <c r="K19" s="8">
        <v>4.13</v>
      </c>
      <c r="L19" s="8">
        <f t="shared" si="3"/>
        <v>40.3147699757869</v>
      </c>
      <c r="M19" s="8">
        <v>0.5</v>
      </c>
      <c r="N19" s="8">
        <f t="shared" si="4"/>
        <v>25</v>
      </c>
      <c r="O19" s="8">
        <f t="shared" si="5"/>
        <v>0.3</v>
      </c>
      <c r="P19" s="8">
        <f t="shared" si="6"/>
        <v>40.6147699757869</v>
      </c>
      <c r="Q19" s="8">
        <v>30</v>
      </c>
      <c r="R19" s="8">
        <v>0</v>
      </c>
      <c r="S19" s="8">
        <f t="shared" si="7"/>
        <v>30</v>
      </c>
      <c r="T19" s="8">
        <f t="shared" si="8"/>
        <v>38</v>
      </c>
      <c r="U19" s="8">
        <f t="shared" si="9"/>
        <v>7.89473684210526</v>
      </c>
      <c r="V19" s="48">
        <f t="shared" si="10"/>
        <v>73.1840630309099</v>
      </c>
      <c r="W19" s="55">
        <f t="shared" si="11"/>
        <v>14</v>
      </c>
      <c r="X19" s="55">
        <v>18</v>
      </c>
      <c r="Y19" s="22">
        <f t="shared" si="12"/>
        <v>0.777777777777778</v>
      </c>
    </row>
    <row r="20" spans="1:25">
      <c r="A20" s="54" t="s">
        <v>276</v>
      </c>
      <c r="B20" s="54" t="s">
        <v>277</v>
      </c>
      <c r="C20" s="33" t="s">
        <v>222</v>
      </c>
      <c r="D20" s="4" t="s">
        <v>83</v>
      </c>
      <c r="E20" s="8">
        <v>70</v>
      </c>
      <c r="F20" s="8">
        <v>3.5</v>
      </c>
      <c r="G20" s="8">
        <f t="shared" si="0"/>
        <v>73.5</v>
      </c>
      <c r="H20" s="8">
        <f t="shared" si="1"/>
        <v>84.5</v>
      </c>
      <c r="I20" s="8">
        <f t="shared" si="2"/>
        <v>26.094674556213</v>
      </c>
      <c r="J20" s="35">
        <v>3.53</v>
      </c>
      <c r="K20" s="8">
        <v>4.13</v>
      </c>
      <c r="L20" s="8">
        <f t="shared" si="3"/>
        <v>38.4624697336562</v>
      </c>
      <c r="M20" s="8">
        <v>0.5</v>
      </c>
      <c r="N20" s="8">
        <f t="shared" si="4"/>
        <v>25</v>
      </c>
      <c r="O20" s="8">
        <f t="shared" si="5"/>
        <v>0.3</v>
      </c>
      <c r="P20" s="8">
        <f t="shared" si="6"/>
        <v>38.7624697336562</v>
      </c>
      <c r="Q20" s="8">
        <v>30</v>
      </c>
      <c r="R20" s="8">
        <v>1</v>
      </c>
      <c r="S20" s="8">
        <f t="shared" si="7"/>
        <v>31</v>
      </c>
      <c r="T20" s="8">
        <f t="shared" si="8"/>
        <v>38</v>
      </c>
      <c r="U20" s="8">
        <f t="shared" si="9"/>
        <v>8.1578947368421</v>
      </c>
      <c r="V20" s="48">
        <f t="shared" si="10"/>
        <v>73.0150390267113</v>
      </c>
      <c r="W20" s="55">
        <f t="shared" si="11"/>
        <v>15</v>
      </c>
      <c r="X20" s="55">
        <v>18</v>
      </c>
      <c r="Y20" s="22">
        <f t="shared" si="12"/>
        <v>0.833333333333333</v>
      </c>
    </row>
    <row r="21" spans="1:25">
      <c r="A21" s="54" t="s">
        <v>278</v>
      </c>
      <c r="B21" s="54" t="s">
        <v>279</v>
      </c>
      <c r="C21" s="33" t="s">
        <v>222</v>
      </c>
      <c r="D21" s="4" t="s">
        <v>83</v>
      </c>
      <c r="E21" s="8">
        <v>70</v>
      </c>
      <c r="F21" s="8">
        <v>0.5</v>
      </c>
      <c r="G21" s="8">
        <f t="shared" si="0"/>
        <v>70.5</v>
      </c>
      <c r="H21" s="8">
        <f t="shared" si="1"/>
        <v>84.5</v>
      </c>
      <c r="I21" s="8">
        <f t="shared" si="2"/>
        <v>25.0295857988166</v>
      </c>
      <c r="J21" s="35">
        <v>3.53</v>
      </c>
      <c r="K21" s="8">
        <v>4.13</v>
      </c>
      <c r="L21" s="8">
        <f t="shared" si="3"/>
        <v>38.4624697336562</v>
      </c>
      <c r="M21" s="8">
        <v>1</v>
      </c>
      <c r="N21" s="8">
        <f t="shared" si="4"/>
        <v>25</v>
      </c>
      <c r="O21" s="8">
        <f t="shared" si="5"/>
        <v>0.6</v>
      </c>
      <c r="P21" s="8">
        <f t="shared" si="6"/>
        <v>39.0624697336562</v>
      </c>
      <c r="Q21" s="8">
        <v>30</v>
      </c>
      <c r="R21" s="8">
        <v>0</v>
      </c>
      <c r="S21" s="8">
        <f t="shared" si="7"/>
        <v>30</v>
      </c>
      <c r="T21" s="8">
        <f t="shared" si="8"/>
        <v>38</v>
      </c>
      <c r="U21" s="8">
        <f t="shared" si="9"/>
        <v>7.89473684210526</v>
      </c>
      <c r="V21" s="48">
        <f t="shared" si="10"/>
        <v>71.986792374578</v>
      </c>
      <c r="W21" s="55">
        <f t="shared" si="11"/>
        <v>16</v>
      </c>
      <c r="X21" s="55">
        <v>18</v>
      </c>
      <c r="Y21" s="22">
        <f t="shared" si="12"/>
        <v>0.888888888888889</v>
      </c>
    </row>
    <row r="22" spans="1:25">
      <c r="A22" s="54" t="s">
        <v>280</v>
      </c>
      <c r="B22" s="54" t="s">
        <v>281</v>
      </c>
      <c r="C22" s="33" t="s">
        <v>222</v>
      </c>
      <c r="D22" s="4" t="s">
        <v>83</v>
      </c>
      <c r="E22" s="8">
        <v>70</v>
      </c>
      <c r="F22" s="8">
        <v>2.5</v>
      </c>
      <c r="G22" s="8">
        <f t="shared" si="0"/>
        <v>72.5</v>
      </c>
      <c r="H22" s="8">
        <f t="shared" si="1"/>
        <v>84.5</v>
      </c>
      <c r="I22" s="8">
        <f t="shared" si="2"/>
        <v>25.7396449704142</v>
      </c>
      <c r="J22" s="35">
        <v>3.25</v>
      </c>
      <c r="K22" s="8">
        <v>4.13</v>
      </c>
      <c r="L22" s="8">
        <f t="shared" si="3"/>
        <v>35.4116222760291</v>
      </c>
      <c r="M22" s="8">
        <v>1.2</v>
      </c>
      <c r="N22" s="8">
        <f t="shared" si="4"/>
        <v>25</v>
      </c>
      <c r="O22" s="8">
        <f t="shared" si="5"/>
        <v>0.72</v>
      </c>
      <c r="P22" s="8">
        <f t="shared" si="6"/>
        <v>36.1316222760291</v>
      </c>
      <c r="Q22" s="8">
        <v>30</v>
      </c>
      <c r="R22" s="8">
        <v>8</v>
      </c>
      <c r="S22" s="8">
        <f t="shared" si="7"/>
        <v>38</v>
      </c>
      <c r="T22" s="8">
        <f t="shared" si="8"/>
        <v>38</v>
      </c>
      <c r="U22" s="8">
        <f t="shared" si="9"/>
        <v>10</v>
      </c>
      <c r="V22" s="48">
        <f t="shared" si="10"/>
        <v>71.8712672464433</v>
      </c>
      <c r="W22" s="55">
        <f t="shared" si="11"/>
        <v>17</v>
      </c>
      <c r="X22" s="55">
        <v>18</v>
      </c>
      <c r="Y22" s="22">
        <f t="shared" si="12"/>
        <v>0.944444444444444</v>
      </c>
    </row>
    <row r="23" spans="1:25">
      <c r="A23" s="54" t="s">
        <v>282</v>
      </c>
      <c r="B23" s="54" t="s">
        <v>283</v>
      </c>
      <c r="C23" s="33" t="s">
        <v>222</v>
      </c>
      <c r="D23" s="4" t="s">
        <v>83</v>
      </c>
      <c r="E23" s="8">
        <v>70</v>
      </c>
      <c r="F23" s="8">
        <v>0.5</v>
      </c>
      <c r="G23" s="8">
        <f t="shared" si="0"/>
        <v>70.5</v>
      </c>
      <c r="H23" s="8">
        <f t="shared" si="1"/>
        <v>84.5</v>
      </c>
      <c r="I23" s="8">
        <f t="shared" si="2"/>
        <v>25.0295857988166</v>
      </c>
      <c r="J23" s="35">
        <v>3.53</v>
      </c>
      <c r="K23" s="8">
        <v>4.13</v>
      </c>
      <c r="L23" s="8">
        <f t="shared" si="3"/>
        <v>38.4624697336562</v>
      </c>
      <c r="M23" s="8">
        <v>0</v>
      </c>
      <c r="N23" s="8">
        <f t="shared" si="4"/>
        <v>25</v>
      </c>
      <c r="O23" s="8">
        <f t="shared" si="5"/>
        <v>0</v>
      </c>
      <c r="P23" s="8">
        <f t="shared" si="6"/>
        <v>38.4624697336562</v>
      </c>
      <c r="Q23" s="8">
        <v>30</v>
      </c>
      <c r="R23" s="8">
        <v>0</v>
      </c>
      <c r="S23" s="8">
        <f t="shared" si="7"/>
        <v>30</v>
      </c>
      <c r="T23" s="8">
        <f t="shared" si="8"/>
        <v>38</v>
      </c>
      <c r="U23" s="8">
        <f t="shared" si="9"/>
        <v>7.89473684210526</v>
      </c>
      <c r="V23" s="48">
        <f t="shared" si="10"/>
        <v>71.386792374578</v>
      </c>
      <c r="W23" s="55">
        <f t="shared" si="11"/>
        <v>18</v>
      </c>
      <c r="X23" s="55">
        <v>18</v>
      </c>
      <c r="Y23" s="22">
        <f t="shared" si="12"/>
        <v>1</v>
      </c>
    </row>
  </sheetData>
  <sortState ref="A7:Y23">
    <sortCondition ref="W7:W23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zoomScale="55" zoomScaleNormal="55" workbookViewId="0">
      <selection activeCell="L43" sqref="L43"/>
    </sheetView>
  </sheetViews>
  <sheetFormatPr defaultColWidth="9" defaultRowHeight="14.25"/>
  <cols>
    <col min="1" max="1" width="11.8083333333333" customWidth="1"/>
    <col min="2" max="2" width="19.9916666666667" customWidth="1"/>
    <col min="3" max="3" width="11.1333333333333" customWidth="1"/>
    <col min="4" max="4" width="12.2666666666667" customWidth="1"/>
    <col min="5" max="25" width="15.625" style="47" customWidth="1"/>
  </cols>
  <sheetData>
    <row r="1" ht="20.25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0.25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20.25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ht="20.25" spans="1:25">
      <c r="A4" s="25" t="s">
        <v>3</v>
      </c>
      <c r="B4" s="25" t="s">
        <v>4</v>
      </c>
      <c r="C4" s="25" t="s">
        <v>5</v>
      </c>
      <c r="D4" s="25" t="s">
        <v>6</v>
      </c>
      <c r="E4" s="26" t="s">
        <v>7</v>
      </c>
      <c r="F4" s="27"/>
      <c r="G4" s="27"/>
      <c r="H4" s="27"/>
      <c r="I4" s="28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29" t="s">
        <v>9</v>
      </c>
      <c r="W4" s="30" t="s">
        <v>10</v>
      </c>
      <c r="X4" s="30" t="s">
        <v>11</v>
      </c>
      <c r="Y4" s="30" t="s">
        <v>12</v>
      </c>
    </row>
    <row r="5" ht="81" spans="1:25">
      <c r="A5" s="31"/>
      <c r="B5" s="31"/>
      <c r="C5" s="31"/>
      <c r="D5" s="31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14"/>
      <c r="W5" s="16"/>
      <c r="X5" s="16"/>
      <c r="Y5" s="16"/>
    </row>
    <row r="6" ht="20.25" spans="1:25">
      <c r="A6" s="32" t="s">
        <v>284</v>
      </c>
      <c r="B6" s="32" t="s">
        <v>285</v>
      </c>
      <c r="C6" s="32" t="s">
        <v>222</v>
      </c>
      <c r="D6" s="5" t="s">
        <v>102</v>
      </c>
      <c r="E6" s="8">
        <v>70</v>
      </c>
      <c r="F6" s="8">
        <v>13.5</v>
      </c>
      <c r="G6" s="8">
        <f t="shared" ref="G6:G16" si="0">E6+F6</f>
        <v>83.5</v>
      </c>
      <c r="H6" s="8">
        <f t="shared" ref="H6:H16" si="1">MAX($G$6:$G$16)</f>
        <v>84.5</v>
      </c>
      <c r="I6" s="8">
        <f t="shared" ref="I6:I16" si="2">G6/H6*30</f>
        <v>29.6449704142012</v>
      </c>
      <c r="J6" s="35">
        <v>4.18</v>
      </c>
      <c r="K6" s="8">
        <f t="shared" ref="K6:K16" si="3">MAX($J$6:$J$16)</f>
        <v>4.18</v>
      </c>
      <c r="L6" s="8">
        <f t="shared" ref="L6:L16" si="4">J6/K6*45</f>
        <v>45</v>
      </c>
      <c r="M6" s="8">
        <v>23.83</v>
      </c>
      <c r="N6" s="8">
        <f t="shared" ref="N6:N16" si="5">MAX($M$6:$M$16)</f>
        <v>23.83</v>
      </c>
      <c r="O6" s="8">
        <f t="shared" ref="O6:O16" si="6">M6/N6*15</f>
        <v>15</v>
      </c>
      <c r="P6" s="8">
        <f t="shared" ref="P6:P16" si="7">L6+O6</f>
        <v>60</v>
      </c>
      <c r="Q6" s="8">
        <v>30</v>
      </c>
      <c r="R6" s="8">
        <v>5.5</v>
      </c>
      <c r="S6" s="8">
        <f t="shared" ref="S6:S16" si="8">Q6+R6</f>
        <v>35.5</v>
      </c>
      <c r="T6" s="8">
        <f t="shared" ref="T6:T16" si="9">MAX($S$6:$S$16)</f>
        <v>41</v>
      </c>
      <c r="U6" s="8">
        <f t="shared" ref="U6:U16" si="10">S6/T6*10</f>
        <v>8.65853658536585</v>
      </c>
      <c r="V6" s="8">
        <f t="shared" ref="V6:V16" si="11">SUM(I6+P6+U6)</f>
        <v>98.303506999567</v>
      </c>
      <c r="W6" s="5">
        <f t="shared" ref="W6:W16" si="12">RANK(V6,$V$6:$V$16,0)</f>
        <v>1</v>
      </c>
      <c r="X6" s="5">
        <v>11</v>
      </c>
      <c r="Y6" s="22">
        <f t="shared" ref="Y6:Y16" si="13">W6/X6</f>
        <v>0.0909090909090909</v>
      </c>
    </row>
    <row r="7" ht="20.25" spans="1:25">
      <c r="A7" s="32" t="s">
        <v>286</v>
      </c>
      <c r="B7" s="32" t="s">
        <v>287</v>
      </c>
      <c r="C7" s="32" t="s">
        <v>222</v>
      </c>
      <c r="D7" s="5" t="s">
        <v>102</v>
      </c>
      <c r="E7" s="8">
        <v>70</v>
      </c>
      <c r="F7" s="8">
        <v>7.3</v>
      </c>
      <c r="G7" s="8">
        <f t="shared" si="0"/>
        <v>77.3</v>
      </c>
      <c r="H7" s="8">
        <f t="shared" si="1"/>
        <v>84.5</v>
      </c>
      <c r="I7" s="8">
        <f t="shared" si="2"/>
        <v>27.4437869822485</v>
      </c>
      <c r="J7" s="35">
        <v>3.97</v>
      </c>
      <c r="K7" s="8">
        <f t="shared" si="3"/>
        <v>4.18</v>
      </c>
      <c r="L7" s="8">
        <f t="shared" si="4"/>
        <v>42.7392344497608</v>
      </c>
      <c r="M7" s="8">
        <v>18</v>
      </c>
      <c r="N7" s="8">
        <f t="shared" si="5"/>
        <v>23.83</v>
      </c>
      <c r="O7" s="8">
        <f t="shared" si="6"/>
        <v>11.3302559798573</v>
      </c>
      <c r="P7" s="8">
        <f t="shared" si="7"/>
        <v>54.0694904296181</v>
      </c>
      <c r="Q7" s="8">
        <v>30</v>
      </c>
      <c r="R7" s="8">
        <v>11</v>
      </c>
      <c r="S7" s="8">
        <f t="shared" si="8"/>
        <v>41</v>
      </c>
      <c r="T7" s="8">
        <f t="shared" si="9"/>
        <v>41</v>
      </c>
      <c r="U7" s="8">
        <f t="shared" si="10"/>
        <v>10</v>
      </c>
      <c r="V7" s="8">
        <f t="shared" si="11"/>
        <v>91.5132774118666</v>
      </c>
      <c r="W7" s="5">
        <f t="shared" si="12"/>
        <v>2</v>
      </c>
      <c r="X7" s="5">
        <v>11</v>
      </c>
      <c r="Y7" s="22">
        <f t="shared" si="13"/>
        <v>0.181818181818182</v>
      </c>
    </row>
    <row r="8" ht="20.25" spans="1:25">
      <c r="A8" s="32" t="s">
        <v>288</v>
      </c>
      <c r="B8" s="32" t="s">
        <v>289</v>
      </c>
      <c r="C8" s="32" t="s">
        <v>222</v>
      </c>
      <c r="D8" s="5" t="s">
        <v>102</v>
      </c>
      <c r="E8" s="8">
        <v>70</v>
      </c>
      <c r="F8" s="8">
        <v>6.5</v>
      </c>
      <c r="G8" s="8">
        <f t="shared" si="0"/>
        <v>76.5</v>
      </c>
      <c r="H8" s="8">
        <f t="shared" si="1"/>
        <v>84.5</v>
      </c>
      <c r="I8" s="8">
        <f t="shared" si="2"/>
        <v>27.1597633136095</v>
      </c>
      <c r="J8" s="35">
        <v>3.86</v>
      </c>
      <c r="K8" s="8">
        <f t="shared" si="3"/>
        <v>4.18</v>
      </c>
      <c r="L8" s="8">
        <f t="shared" si="4"/>
        <v>41.555023923445</v>
      </c>
      <c r="M8" s="8">
        <v>17.5</v>
      </c>
      <c r="N8" s="8">
        <f t="shared" si="5"/>
        <v>23.83</v>
      </c>
      <c r="O8" s="8">
        <f t="shared" si="6"/>
        <v>11.0155266470835</v>
      </c>
      <c r="P8" s="8">
        <f t="shared" si="7"/>
        <v>52.5705505705285</v>
      </c>
      <c r="Q8" s="8">
        <v>30</v>
      </c>
      <c r="R8" s="8">
        <v>2</v>
      </c>
      <c r="S8" s="8">
        <f t="shared" si="8"/>
        <v>32</v>
      </c>
      <c r="T8" s="8">
        <f t="shared" si="9"/>
        <v>41</v>
      </c>
      <c r="U8" s="8">
        <f t="shared" si="10"/>
        <v>7.80487804878049</v>
      </c>
      <c r="V8" s="8">
        <f t="shared" si="11"/>
        <v>87.5351919329185</v>
      </c>
      <c r="W8" s="5">
        <f t="shared" si="12"/>
        <v>3</v>
      </c>
      <c r="X8" s="5">
        <v>11</v>
      </c>
      <c r="Y8" s="22">
        <f t="shared" si="13"/>
        <v>0.272727272727273</v>
      </c>
    </row>
    <row r="9" ht="20.25" spans="1:25">
      <c r="A9" s="32" t="s">
        <v>290</v>
      </c>
      <c r="B9" s="32" t="s">
        <v>291</v>
      </c>
      <c r="C9" s="32" t="s">
        <v>222</v>
      </c>
      <c r="D9" s="5" t="s">
        <v>102</v>
      </c>
      <c r="E9" s="8">
        <v>70</v>
      </c>
      <c r="F9" s="8">
        <v>13.5</v>
      </c>
      <c r="G9" s="8">
        <f t="shared" si="0"/>
        <v>83.5</v>
      </c>
      <c r="H9" s="8">
        <f t="shared" si="1"/>
        <v>84.5</v>
      </c>
      <c r="I9" s="8">
        <f t="shared" si="2"/>
        <v>29.6449704142012</v>
      </c>
      <c r="J9" s="35">
        <v>4.02</v>
      </c>
      <c r="K9" s="8">
        <f t="shared" si="3"/>
        <v>4.18</v>
      </c>
      <c r="L9" s="8">
        <f t="shared" si="4"/>
        <v>43.2775119617225</v>
      </c>
      <c r="M9" s="8">
        <v>1</v>
      </c>
      <c r="N9" s="8">
        <f t="shared" si="5"/>
        <v>23.83</v>
      </c>
      <c r="O9" s="8">
        <f t="shared" si="6"/>
        <v>0.629458665547629</v>
      </c>
      <c r="P9" s="8">
        <f t="shared" si="7"/>
        <v>43.9069706272701</v>
      </c>
      <c r="Q9" s="8">
        <v>30</v>
      </c>
      <c r="R9" s="8">
        <v>9</v>
      </c>
      <c r="S9" s="8">
        <f t="shared" si="8"/>
        <v>39</v>
      </c>
      <c r="T9" s="8">
        <f t="shared" si="9"/>
        <v>41</v>
      </c>
      <c r="U9" s="8">
        <f t="shared" si="10"/>
        <v>9.51219512195122</v>
      </c>
      <c r="V9" s="8">
        <f t="shared" si="11"/>
        <v>83.0641361634225</v>
      </c>
      <c r="W9" s="5">
        <f t="shared" si="12"/>
        <v>4</v>
      </c>
      <c r="X9" s="5">
        <v>11</v>
      </c>
      <c r="Y9" s="22">
        <f t="shared" si="13"/>
        <v>0.363636363636364</v>
      </c>
    </row>
    <row r="10" ht="20.25" spans="1:25">
      <c r="A10" s="32" t="s">
        <v>292</v>
      </c>
      <c r="B10" s="32" t="s">
        <v>293</v>
      </c>
      <c r="C10" s="32" t="s">
        <v>222</v>
      </c>
      <c r="D10" s="5" t="s">
        <v>102</v>
      </c>
      <c r="E10" s="8">
        <v>70</v>
      </c>
      <c r="F10" s="8">
        <v>14.5</v>
      </c>
      <c r="G10" s="8">
        <f t="shared" si="0"/>
        <v>84.5</v>
      </c>
      <c r="H10" s="8">
        <f t="shared" si="1"/>
        <v>84.5</v>
      </c>
      <c r="I10" s="8">
        <f t="shared" si="2"/>
        <v>30</v>
      </c>
      <c r="J10" s="35">
        <v>3.55</v>
      </c>
      <c r="K10" s="8">
        <f t="shared" si="3"/>
        <v>4.18</v>
      </c>
      <c r="L10" s="8">
        <f t="shared" si="4"/>
        <v>38.2177033492823</v>
      </c>
      <c r="M10" s="8">
        <v>3.5</v>
      </c>
      <c r="N10" s="8">
        <f t="shared" si="5"/>
        <v>23.83</v>
      </c>
      <c r="O10" s="8">
        <f t="shared" si="6"/>
        <v>2.2031053294167</v>
      </c>
      <c r="P10" s="8">
        <f t="shared" si="7"/>
        <v>40.420808678699</v>
      </c>
      <c r="Q10" s="8">
        <v>30</v>
      </c>
      <c r="R10" s="8">
        <v>10.5</v>
      </c>
      <c r="S10" s="8">
        <f t="shared" si="8"/>
        <v>40.5</v>
      </c>
      <c r="T10" s="8">
        <f t="shared" si="9"/>
        <v>41</v>
      </c>
      <c r="U10" s="8">
        <f t="shared" si="10"/>
        <v>9.87804878048781</v>
      </c>
      <c r="V10" s="8">
        <f t="shared" si="11"/>
        <v>80.2988574591868</v>
      </c>
      <c r="W10" s="5">
        <f t="shared" si="12"/>
        <v>5</v>
      </c>
      <c r="X10" s="5">
        <v>11</v>
      </c>
      <c r="Y10" s="22">
        <f t="shared" si="13"/>
        <v>0.454545454545455</v>
      </c>
    </row>
    <row r="11" ht="20.25" spans="1:25">
      <c r="A11" s="32" t="s">
        <v>294</v>
      </c>
      <c r="B11" s="32" t="s">
        <v>295</v>
      </c>
      <c r="C11" s="32" t="s">
        <v>222</v>
      </c>
      <c r="D11" s="5" t="s">
        <v>102</v>
      </c>
      <c r="E11" s="8">
        <v>70</v>
      </c>
      <c r="F11" s="8">
        <v>11.62</v>
      </c>
      <c r="G11" s="8">
        <f t="shared" si="0"/>
        <v>81.62</v>
      </c>
      <c r="H11" s="8">
        <f t="shared" si="1"/>
        <v>84.5</v>
      </c>
      <c r="I11" s="8">
        <f t="shared" si="2"/>
        <v>28.9775147928994</v>
      </c>
      <c r="J11" s="35">
        <v>3.79</v>
      </c>
      <c r="K11" s="8">
        <f t="shared" si="3"/>
        <v>4.18</v>
      </c>
      <c r="L11" s="8">
        <f t="shared" si="4"/>
        <v>40.8014354066986</v>
      </c>
      <c r="M11" s="8">
        <v>1.5</v>
      </c>
      <c r="N11" s="8">
        <f t="shared" si="5"/>
        <v>23.83</v>
      </c>
      <c r="O11" s="8">
        <f t="shared" si="6"/>
        <v>0.944187998321444</v>
      </c>
      <c r="P11" s="8">
        <f t="shared" si="7"/>
        <v>41.74562340502</v>
      </c>
      <c r="Q11" s="8">
        <v>30</v>
      </c>
      <c r="R11" s="8">
        <v>8</v>
      </c>
      <c r="S11" s="8">
        <f t="shared" si="8"/>
        <v>38</v>
      </c>
      <c r="T11" s="8">
        <f t="shared" si="9"/>
        <v>41</v>
      </c>
      <c r="U11" s="8">
        <f t="shared" si="10"/>
        <v>9.26829268292683</v>
      </c>
      <c r="V11" s="8">
        <f t="shared" si="11"/>
        <v>79.9914308808463</v>
      </c>
      <c r="W11" s="5">
        <f t="shared" si="12"/>
        <v>6</v>
      </c>
      <c r="X11" s="5">
        <v>11</v>
      </c>
      <c r="Y11" s="22">
        <f t="shared" si="13"/>
        <v>0.545454545454545</v>
      </c>
    </row>
    <row r="12" ht="20.25" spans="1:25">
      <c r="A12" s="32" t="s">
        <v>296</v>
      </c>
      <c r="B12" s="32" t="s">
        <v>297</v>
      </c>
      <c r="C12" s="32" t="s">
        <v>222</v>
      </c>
      <c r="D12" s="5" t="s">
        <v>102</v>
      </c>
      <c r="E12" s="8">
        <v>70</v>
      </c>
      <c r="F12" s="8">
        <v>10.5</v>
      </c>
      <c r="G12" s="8">
        <f t="shared" si="0"/>
        <v>80.5</v>
      </c>
      <c r="H12" s="8">
        <f t="shared" si="1"/>
        <v>84.5</v>
      </c>
      <c r="I12" s="8">
        <f t="shared" si="2"/>
        <v>28.5798816568047</v>
      </c>
      <c r="J12" s="35">
        <v>3.73</v>
      </c>
      <c r="K12" s="8">
        <f t="shared" si="3"/>
        <v>4.18</v>
      </c>
      <c r="L12" s="8">
        <f t="shared" si="4"/>
        <v>40.1555023923445</v>
      </c>
      <c r="M12" s="8">
        <v>2.5</v>
      </c>
      <c r="N12" s="8">
        <f t="shared" si="5"/>
        <v>23.83</v>
      </c>
      <c r="O12" s="8">
        <f t="shared" si="6"/>
        <v>1.57364666386907</v>
      </c>
      <c r="P12" s="8">
        <f t="shared" si="7"/>
        <v>41.7291490562136</v>
      </c>
      <c r="Q12" s="8">
        <v>30</v>
      </c>
      <c r="R12" s="8">
        <v>2.5</v>
      </c>
      <c r="S12" s="8">
        <f t="shared" si="8"/>
        <v>32.5</v>
      </c>
      <c r="T12" s="8">
        <f t="shared" si="9"/>
        <v>41</v>
      </c>
      <c r="U12" s="8">
        <f t="shared" si="10"/>
        <v>7.92682926829268</v>
      </c>
      <c r="V12" s="8">
        <f t="shared" si="11"/>
        <v>78.235859981311</v>
      </c>
      <c r="W12" s="5">
        <f t="shared" si="12"/>
        <v>7</v>
      </c>
      <c r="X12" s="5">
        <v>11</v>
      </c>
      <c r="Y12" s="22">
        <f t="shared" si="13"/>
        <v>0.636363636363636</v>
      </c>
    </row>
    <row r="13" ht="20.25" spans="1:25">
      <c r="A13" s="32" t="s">
        <v>298</v>
      </c>
      <c r="B13" s="32" t="s">
        <v>299</v>
      </c>
      <c r="C13" s="32" t="s">
        <v>222</v>
      </c>
      <c r="D13" s="5" t="s">
        <v>102</v>
      </c>
      <c r="E13" s="8">
        <v>70</v>
      </c>
      <c r="F13" s="8">
        <v>10.75</v>
      </c>
      <c r="G13" s="8">
        <f t="shared" si="0"/>
        <v>80.75</v>
      </c>
      <c r="H13" s="8">
        <f t="shared" si="1"/>
        <v>84.5</v>
      </c>
      <c r="I13" s="8">
        <f t="shared" si="2"/>
        <v>28.6686390532544</v>
      </c>
      <c r="J13" s="35">
        <v>3.66</v>
      </c>
      <c r="K13" s="8">
        <f t="shared" si="3"/>
        <v>4.18</v>
      </c>
      <c r="L13" s="8">
        <f t="shared" si="4"/>
        <v>39.4019138755981</v>
      </c>
      <c r="M13" s="8">
        <v>2.33</v>
      </c>
      <c r="N13" s="8">
        <f t="shared" si="5"/>
        <v>23.83</v>
      </c>
      <c r="O13" s="8">
        <f t="shared" si="6"/>
        <v>1.46663869072598</v>
      </c>
      <c r="P13" s="8">
        <f t="shared" si="7"/>
        <v>40.8685525663241</v>
      </c>
      <c r="Q13" s="8">
        <v>30</v>
      </c>
      <c r="R13" s="8">
        <v>4.5</v>
      </c>
      <c r="S13" s="8">
        <f t="shared" si="8"/>
        <v>34.5</v>
      </c>
      <c r="T13" s="8">
        <f t="shared" si="9"/>
        <v>41</v>
      </c>
      <c r="U13" s="8">
        <f t="shared" si="10"/>
        <v>8.41463414634146</v>
      </c>
      <c r="V13" s="8">
        <f t="shared" si="11"/>
        <v>77.95182576592</v>
      </c>
      <c r="W13" s="5">
        <f t="shared" si="12"/>
        <v>8</v>
      </c>
      <c r="X13" s="5">
        <v>11</v>
      </c>
      <c r="Y13" s="22">
        <f t="shared" si="13"/>
        <v>0.727272727272727</v>
      </c>
    </row>
    <row r="14" ht="20.25" spans="1:25">
      <c r="A14" s="32" t="s">
        <v>300</v>
      </c>
      <c r="B14" s="32" t="s">
        <v>301</v>
      </c>
      <c r="C14" s="32" t="s">
        <v>222</v>
      </c>
      <c r="D14" s="5" t="s">
        <v>102</v>
      </c>
      <c r="E14" s="8">
        <v>70</v>
      </c>
      <c r="F14" s="8">
        <v>9.93</v>
      </c>
      <c r="G14" s="8">
        <f t="shared" si="0"/>
        <v>79.93</v>
      </c>
      <c r="H14" s="8">
        <f t="shared" si="1"/>
        <v>84.5</v>
      </c>
      <c r="I14" s="8">
        <f t="shared" si="2"/>
        <v>28.3775147928994</v>
      </c>
      <c r="J14" s="35">
        <v>3.52</v>
      </c>
      <c r="K14" s="8">
        <f t="shared" si="3"/>
        <v>4.18</v>
      </c>
      <c r="L14" s="8">
        <f t="shared" si="4"/>
        <v>37.8947368421053</v>
      </c>
      <c r="M14" s="8">
        <v>1.5</v>
      </c>
      <c r="N14" s="8">
        <f t="shared" si="5"/>
        <v>23.83</v>
      </c>
      <c r="O14" s="8">
        <f t="shared" si="6"/>
        <v>0.944187998321444</v>
      </c>
      <c r="P14" s="8">
        <f t="shared" si="7"/>
        <v>38.8389248404267</v>
      </c>
      <c r="Q14" s="8">
        <v>30</v>
      </c>
      <c r="R14" s="8">
        <v>8</v>
      </c>
      <c r="S14" s="8">
        <f t="shared" si="8"/>
        <v>38</v>
      </c>
      <c r="T14" s="8">
        <f t="shared" si="9"/>
        <v>41</v>
      </c>
      <c r="U14" s="8">
        <f t="shared" si="10"/>
        <v>9.26829268292683</v>
      </c>
      <c r="V14" s="8">
        <f t="shared" si="11"/>
        <v>76.484732316253</v>
      </c>
      <c r="W14" s="5">
        <f t="shared" si="12"/>
        <v>9</v>
      </c>
      <c r="X14" s="5">
        <v>11</v>
      </c>
      <c r="Y14" s="22">
        <f t="shared" si="13"/>
        <v>0.818181818181818</v>
      </c>
    </row>
    <row r="15" ht="20.25" spans="1:25">
      <c r="A15" s="32" t="s">
        <v>302</v>
      </c>
      <c r="B15" s="32" t="s">
        <v>303</v>
      </c>
      <c r="C15" s="32" t="s">
        <v>222</v>
      </c>
      <c r="D15" s="5" t="s">
        <v>102</v>
      </c>
      <c r="E15" s="8">
        <v>70</v>
      </c>
      <c r="F15" s="8">
        <v>3.93</v>
      </c>
      <c r="G15" s="8">
        <f t="shared" si="0"/>
        <v>73.93</v>
      </c>
      <c r="H15" s="8">
        <f t="shared" si="1"/>
        <v>84.5</v>
      </c>
      <c r="I15" s="8">
        <f t="shared" si="2"/>
        <v>26.2473372781065</v>
      </c>
      <c r="J15" s="35">
        <v>3.59</v>
      </c>
      <c r="K15" s="8">
        <f t="shared" si="3"/>
        <v>4.18</v>
      </c>
      <c r="L15" s="8">
        <f t="shared" si="4"/>
        <v>38.6483253588517</v>
      </c>
      <c r="M15" s="8">
        <v>1</v>
      </c>
      <c r="N15" s="8">
        <f t="shared" si="5"/>
        <v>23.83</v>
      </c>
      <c r="O15" s="8">
        <f t="shared" si="6"/>
        <v>0.629458665547629</v>
      </c>
      <c r="P15" s="8">
        <f t="shared" si="7"/>
        <v>39.2777840243993</v>
      </c>
      <c r="Q15" s="8">
        <v>30</v>
      </c>
      <c r="R15" s="8">
        <v>6.5</v>
      </c>
      <c r="S15" s="8">
        <f t="shared" si="8"/>
        <v>36.5</v>
      </c>
      <c r="T15" s="8">
        <f t="shared" si="9"/>
        <v>41</v>
      </c>
      <c r="U15" s="8">
        <f t="shared" si="10"/>
        <v>8.90243902439024</v>
      </c>
      <c r="V15" s="8">
        <f t="shared" si="11"/>
        <v>74.4275603268961</v>
      </c>
      <c r="W15" s="5">
        <f t="shared" si="12"/>
        <v>10</v>
      </c>
      <c r="X15" s="5">
        <v>11</v>
      </c>
      <c r="Y15" s="22">
        <f t="shared" si="13"/>
        <v>0.909090909090909</v>
      </c>
    </row>
    <row r="16" ht="20.25" spans="1:25">
      <c r="A16" s="32" t="s">
        <v>304</v>
      </c>
      <c r="B16" s="32" t="s">
        <v>305</v>
      </c>
      <c r="C16" s="32" t="s">
        <v>222</v>
      </c>
      <c r="D16" s="5" t="s">
        <v>102</v>
      </c>
      <c r="E16" s="8">
        <v>70</v>
      </c>
      <c r="F16" s="8">
        <v>0.5</v>
      </c>
      <c r="G16" s="8">
        <f t="shared" si="0"/>
        <v>70.5</v>
      </c>
      <c r="H16" s="8">
        <f t="shared" si="1"/>
        <v>84.5</v>
      </c>
      <c r="I16" s="8">
        <f t="shared" si="2"/>
        <v>25.0295857988166</v>
      </c>
      <c r="J16" s="35">
        <v>3.71</v>
      </c>
      <c r="K16" s="8">
        <f t="shared" si="3"/>
        <v>4.18</v>
      </c>
      <c r="L16" s="8">
        <f t="shared" si="4"/>
        <v>39.9401913875598</v>
      </c>
      <c r="M16" s="8">
        <v>0.5</v>
      </c>
      <c r="N16" s="8">
        <f t="shared" si="5"/>
        <v>23.83</v>
      </c>
      <c r="O16" s="8">
        <f t="shared" si="6"/>
        <v>0.314729332773815</v>
      </c>
      <c r="P16" s="8">
        <f t="shared" si="7"/>
        <v>40.2549207203336</v>
      </c>
      <c r="Q16" s="8">
        <v>30</v>
      </c>
      <c r="R16" s="8">
        <v>1.5</v>
      </c>
      <c r="S16" s="8">
        <f t="shared" si="8"/>
        <v>31.5</v>
      </c>
      <c r="T16" s="8">
        <f t="shared" si="9"/>
        <v>41</v>
      </c>
      <c r="U16" s="8">
        <f t="shared" si="10"/>
        <v>7.68292682926829</v>
      </c>
      <c r="V16" s="8">
        <f t="shared" si="11"/>
        <v>72.9674333484185</v>
      </c>
      <c r="W16" s="5">
        <f t="shared" si="12"/>
        <v>11</v>
      </c>
      <c r="X16" s="5">
        <v>11</v>
      </c>
      <c r="Y16" s="22">
        <f t="shared" si="13"/>
        <v>1</v>
      </c>
    </row>
  </sheetData>
  <sortState ref="A6:Y16">
    <sortCondition ref="W6:W16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abSelected="1" zoomScale="55" zoomScaleNormal="55" workbookViewId="0">
      <selection activeCell="K44" sqref="K44"/>
    </sheetView>
  </sheetViews>
  <sheetFormatPr defaultColWidth="9" defaultRowHeight="14.25"/>
  <cols>
    <col min="1" max="1" width="9.5" style="36" customWidth="1"/>
    <col min="2" max="2" width="19" style="36" customWidth="1"/>
    <col min="3" max="3" width="9" style="36"/>
    <col min="4" max="4" width="18.175" style="36" customWidth="1"/>
    <col min="5" max="25" width="15.625" style="36" customWidth="1"/>
  </cols>
  <sheetData>
    <row r="1" ht="20.25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</row>
    <row r="2" ht="20.25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  <c r="W2" s="4"/>
      <c r="X2" s="4"/>
      <c r="Y2" s="4"/>
    </row>
    <row r="3" ht="20.25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6"/>
      <c r="W3" s="6"/>
      <c r="X3" s="6"/>
      <c r="Y3" s="6"/>
    </row>
    <row r="4" ht="20.25" spans="1:25">
      <c r="A4" s="25" t="s">
        <v>3</v>
      </c>
      <c r="B4" s="25" t="s">
        <v>4</v>
      </c>
      <c r="C4" s="25" t="s">
        <v>5</v>
      </c>
      <c r="D4" s="25" t="s">
        <v>6</v>
      </c>
      <c r="E4" s="26" t="s">
        <v>7</v>
      </c>
      <c r="F4" s="27"/>
      <c r="G4" s="27"/>
      <c r="H4" s="27"/>
      <c r="I4" s="28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29" t="s">
        <v>9</v>
      </c>
      <c r="W4" s="30" t="s">
        <v>10</v>
      </c>
      <c r="X4" s="25" t="s">
        <v>11</v>
      </c>
      <c r="Y4" s="25" t="s">
        <v>12</v>
      </c>
    </row>
    <row r="5" ht="81" spans="1:25">
      <c r="A5" s="31"/>
      <c r="B5" s="31"/>
      <c r="C5" s="31"/>
      <c r="D5" s="31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14"/>
      <c r="W5" s="16"/>
      <c r="X5" s="31"/>
      <c r="Y5" s="31"/>
    </row>
    <row r="6" ht="20.25" spans="1:25">
      <c r="A6" s="37" t="s">
        <v>306</v>
      </c>
      <c r="B6" s="106" t="s">
        <v>307</v>
      </c>
      <c r="C6" s="39" t="s">
        <v>222</v>
      </c>
      <c r="D6" s="40" t="s">
        <v>308</v>
      </c>
      <c r="E6" s="41">
        <v>70</v>
      </c>
      <c r="F6" s="41">
        <v>9</v>
      </c>
      <c r="G6" s="41">
        <f>E6+F6</f>
        <v>79</v>
      </c>
      <c r="H6" s="41">
        <f>MAX($G$6:$G$29)</f>
        <v>86</v>
      </c>
      <c r="I6" s="41">
        <f>G6/H6*30</f>
        <v>27.5581395348837</v>
      </c>
      <c r="J6" s="41">
        <v>3.97</v>
      </c>
      <c r="K6" s="41">
        <v>4.02</v>
      </c>
      <c r="L6" s="41">
        <f>J6/K6*45</f>
        <v>44.4402985074627</v>
      </c>
      <c r="M6" s="41">
        <v>49</v>
      </c>
      <c r="N6" s="41">
        <f>MAX($M$6:$M$29)</f>
        <v>49</v>
      </c>
      <c r="O6" s="41">
        <f>M6/N6*15</f>
        <v>15</v>
      </c>
      <c r="P6" s="41">
        <f>L6+O6</f>
        <v>59.4402985074627</v>
      </c>
      <c r="Q6" s="41">
        <v>30</v>
      </c>
      <c r="R6" s="41">
        <v>25</v>
      </c>
      <c r="S6" s="41">
        <f>Q6+R6</f>
        <v>55</v>
      </c>
      <c r="T6" s="41">
        <f>MAX($S$6:$S$29)</f>
        <v>56.42</v>
      </c>
      <c r="U6" s="41">
        <f>S6/T6*10</f>
        <v>9.7483161999291</v>
      </c>
      <c r="V6" s="41">
        <f>SUM(I6+P6+U6)</f>
        <v>96.7467542422755</v>
      </c>
      <c r="W6" s="40">
        <f>RANK(V6,$V$6:$V$29,0)</f>
        <v>1</v>
      </c>
      <c r="X6" s="40">
        <v>17</v>
      </c>
      <c r="Y6" s="42">
        <f>W6/X6</f>
        <v>0.0588235294117647</v>
      </c>
    </row>
    <row r="7" ht="20.25" spans="1:25">
      <c r="A7" s="37" t="s">
        <v>309</v>
      </c>
      <c r="B7" s="106" t="s">
        <v>310</v>
      </c>
      <c r="C7" s="39" t="s">
        <v>222</v>
      </c>
      <c r="D7" s="40" t="s">
        <v>308</v>
      </c>
      <c r="E7" s="41">
        <v>70</v>
      </c>
      <c r="F7" s="41">
        <v>16</v>
      </c>
      <c r="G7" s="41">
        <f>E7+F7</f>
        <v>86</v>
      </c>
      <c r="H7" s="41">
        <f>MAX($G$6:$G$29)</f>
        <v>86</v>
      </c>
      <c r="I7" s="41">
        <f>G7/H7*30</f>
        <v>30</v>
      </c>
      <c r="J7" s="41">
        <v>4.02</v>
      </c>
      <c r="K7" s="41">
        <v>4.02</v>
      </c>
      <c r="L7" s="41">
        <f>J7/K7*45</f>
        <v>45</v>
      </c>
      <c r="M7" s="41">
        <v>20</v>
      </c>
      <c r="N7" s="41">
        <f>MAX($M$6:$M$29)</f>
        <v>49</v>
      </c>
      <c r="O7" s="41">
        <f>M7/N7*15</f>
        <v>6.12244897959184</v>
      </c>
      <c r="P7" s="41">
        <f>L7+O7</f>
        <v>51.1224489795918</v>
      </c>
      <c r="Q7" s="41">
        <v>30</v>
      </c>
      <c r="R7" s="41">
        <v>4</v>
      </c>
      <c r="S7" s="41">
        <f>Q7+R7</f>
        <v>34</v>
      </c>
      <c r="T7" s="41">
        <f>MAX($S$6:$S$29)</f>
        <v>56.42</v>
      </c>
      <c r="U7" s="41">
        <f>S7/T7*10</f>
        <v>6.02623183268344</v>
      </c>
      <c r="V7" s="41">
        <f>SUM(I7+P7+U7)</f>
        <v>87.1486808122753</v>
      </c>
      <c r="W7" s="40">
        <f>RANK(V7,$V$6:$V$29,0)</f>
        <v>2</v>
      </c>
      <c r="X7" s="40">
        <v>17</v>
      </c>
      <c r="Y7" s="42">
        <f>W7/X7</f>
        <v>0.117647058823529</v>
      </c>
    </row>
    <row r="8" ht="20.25" spans="1:25">
      <c r="A8" s="37" t="s">
        <v>311</v>
      </c>
      <c r="B8" s="106" t="s">
        <v>312</v>
      </c>
      <c r="C8" s="39" t="s">
        <v>222</v>
      </c>
      <c r="D8" s="40" t="s">
        <v>308</v>
      </c>
      <c r="E8" s="41">
        <v>70</v>
      </c>
      <c r="F8" s="41">
        <v>10</v>
      </c>
      <c r="G8" s="41">
        <f>E8+F8</f>
        <v>80</v>
      </c>
      <c r="H8" s="41">
        <f>MAX($G$6:$G$29)</f>
        <v>86</v>
      </c>
      <c r="I8" s="41">
        <f>G8/H8*30</f>
        <v>27.906976744186</v>
      </c>
      <c r="J8" s="41">
        <v>3.78</v>
      </c>
      <c r="K8" s="41">
        <v>4.02</v>
      </c>
      <c r="L8" s="41">
        <f>J8/K8*45</f>
        <v>42.3134328358209</v>
      </c>
      <c r="M8" s="41">
        <v>16.8</v>
      </c>
      <c r="N8" s="41">
        <f>MAX($M$6:$M$29)</f>
        <v>49</v>
      </c>
      <c r="O8" s="41">
        <f>M8/N8*15</f>
        <v>5.14285714285714</v>
      </c>
      <c r="P8" s="41">
        <f>L8+O8</f>
        <v>47.456289978678</v>
      </c>
      <c r="Q8" s="41">
        <v>30</v>
      </c>
      <c r="R8" s="41">
        <v>26.42</v>
      </c>
      <c r="S8" s="41">
        <f>Q8+R8</f>
        <v>56.42</v>
      </c>
      <c r="T8" s="41">
        <f>MAX($S$6:$S$29)</f>
        <v>56.42</v>
      </c>
      <c r="U8" s="41">
        <f>S8/T8*10</f>
        <v>10</v>
      </c>
      <c r="V8" s="41">
        <f>SUM(I8+P8+U8)</f>
        <v>85.3632667228641</v>
      </c>
      <c r="W8" s="40">
        <f>RANK(V8,$V$6:$V$29,0)</f>
        <v>3</v>
      </c>
      <c r="X8" s="40">
        <v>17</v>
      </c>
      <c r="Y8" s="42">
        <f>W8/X8</f>
        <v>0.176470588235294</v>
      </c>
    </row>
    <row r="9" ht="20.25" spans="1:25">
      <c r="A9" s="40" t="s">
        <v>313</v>
      </c>
      <c r="B9" s="107" t="s">
        <v>314</v>
      </c>
      <c r="C9" s="39" t="s">
        <v>222</v>
      </c>
      <c r="D9" s="40" t="s">
        <v>308</v>
      </c>
      <c r="E9" s="41">
        <v>70</v>
      </c>
      <c r="F9" s="41">
        <v>6.69</v>
      </c>
      <c r="G9" s="41">
        <f>E9+F9</f>
        <v>76.69</v>
      </c>
      <c r="H9" s="41">
        <f>MAX($G$6:$G$29)</f>
        <v>86</v>
      </c>
      <c r="I9" s="41">
        <f>G9/H9*30</f>
        <v>26.7523255813953</v>
      </c>
      <c r="J9" s="43">
        <v>3.76</v>
      </c>
      <c r="K9" s="41">
        <v>4.02</v>
      </c>
      <c r="L9" s="41">
        <f>J9/K9*45</f>
        <v>42.089552238806</v>
      </c>
      <c r="M9" s="41">
        <v>28.5</v>
      </c>
      <c r="N9" s="41">
        <f>MAX($M$6:$M$29)</f>
        <v>49</v>
      </c>
      <c r="O9" s="41">
        <f>M9/N9*15</f>
        <v>8.72448979591837</v>
      </c>
      <c r="P9" s="41">
        <f>L9+O9</f>
        <v>50.8140420347243</v>
      </c>
      <c r="Q9" s="41">
        <v>30</v>
      </c>
      <c r="R9" s="41">
        <v>3.5</v>
      </c>
      <c r="S9" s="41">
        <f>Q9+R9</f>
        <v>33.5</v>
      </c>
      <c r="T9" s="41">
        <f>MAX($S$6:$S$29)</f>
        <v>56.42</v>
      </c>
      <c r="U9" s="41">
        <f>S9/T9*10</f>
        <v>5.93761077632045</v>
      </c>
      <c r="V9" s="41">
        <f>SUM(I9+P9+U9)</f>
        <v>83.5039783924401</v>
      </c>
      <c r="W9" s="40">
        <f>RANK(V9,$V$6:$V$29,0)</f>
        <v>4</v>
      </c>
      <c r="X9" s="40">
        <v>17</v>
      </c>
      <c r="Y9" s="42">
        <f>W9/X9</f>
        <v>0.235294117647059</v>
      </c>
    </row>
    <row r="10" ht="20.25" spans="1:25">
      <c r="A10" s="37" t="s">
        <v>315</v>
      </c>
      <c r="B10" s="106" t="s">
        <v>316</v>
      </c>
      <c r="C10" s="39" t="s">
        <v>222</v>
      </c>
      <c r="D10" s="40" t="s">
        <v>308</v>
      </c>
      <c r="E10" s="41">
        <v>70</v>
      </c>
      <c r="F10" s="41">
        <v>2.75</v>
      </c>
      <c r="G10" s="41">
        <f>E10+F10</f>
        <v>72.75</v>
      </c>
      <c r="H10" s="41">
        <f>MAX($G$6:$G$29)</f>
        <v>86</v>
      </c>
      <c r="I10" s="41">
        <f>G10/H10*30</f>
        <v>25.3779069767442</v>
      </c>
      <c r="J10" s="43">
        <v>3.9</v>
      </c>
      <c r="K10" s="41">
        <v>4.02</v>
      </c>
      <c r="L10" s="41">
        <f>J10/K10*45</f>
        <v>43.6567164179105</v>
      </c>
      <c r="M10" s="41">
        <v>21.6</v>
      </c>
      <c r="N10" s="41">
        <f>MAX($M$6:$M$29)</f>
        <v>49</v>
      </c>
      <c r="O10" s="41">
        <f>M10/N10*15</f>
        <v>6.61224489795918</v>
      </c>
      <c r="P10" s="41">
        <f>L10+O10</f>
        <v>50.2689613158696</v>
      </c>
      <c r="Q10" s="41">
        <v>30</v>
      </c>
      <c r="R10" s="41">
        <v>0.5</v>
      </c>
      <c r="S10" s="41">
        <f>Q10+R10</f>
        <v>30.5</v>
      </c>
      <c r="T10" s="41">
        <f>MAX($S$6:$S$29)</f>
        <v>56.42</v>
      </c>
      <c r="U10" s="41">
        <f>S10/T10*10</f>
        <v>5.4058844381425</v>
      </c>
      <c r="V10" s="41">
        <f>SUM(I10+P10+U10)</f>
        <v>81.0527527307563</v>
      </c>
      <c r="W10" s="40">
        <f>RANK(V10,$V$6:$V$29,0)</f>
        <v>5</v>
      </c>
      <c r="X10" s="40">
        <v>17</v>
      </c>
      <c r="Y10" s="42">
        <f>W10/X10</f>
        <v>0.294117647058824</v>
      </c>
    </row>
    <row r="11" ht="20.25" spans="1:25">
      <c r="A11" s="37" t="s">
        <v>317</v>
      </c>
      <c r="B11" s="106" t="s">
        <v>318</v>
      </c>
      <c r="C11" s="39" t="s">
        <v>222</v>
      </c>
      <c r="D11" s="40" t="s">
        <v>308</v>
      </c>
      <c r="E11" s="41">
        <v>70</v>
      </c>
      <c r="F11" s="41">
        <v>6.5</v>
      </c>
      <c r="G11" s="41">
        <f>E11+F11</f>
        <v>76.5</v>
      </c>
      <c r="H11" s="41">
        <f>MAX($G$6:$G$29)</f>
        <v>86</v>
      </c>
      <c r="I11" s="41">
        <f>G11/H11*30</f>
        <v>26.6860465116279</v>
      </c>
      <c r="J11" s="43">
        <v>3.84</v>
      </c>
      <c r="K11" s="41">
        <v>4.02</v>
      </c>
      <c r="L11" s="41">
        <f>J11/K11*45</f>
        <v>42.9850746268657</v>
      </c>
      <c r="M11" s="41">
        <v>15.5</v>
      </c>
      <c r="N11" s="41">
        <f>MAX($M$6:$M$29)</f>
        <v>49</v>
      </c>
      <c r="O11" s="41">
        <f>M11/N11*15</f>
        <v>4.74489795918367</v>
      </c>
      <c r="P11" s="41">
        <f>L11+O11</f>
        <v>47.7299725860493</v>
      </c>
      <c r="Q11" s="41">
        <v>30</v>
      </c>
      <c r="R11" s="41">
        <v>4.5</v>
      </c>
      <c r="S11" s="41">
        <f>Q11+R11</f>
        <v>34.5</v>
      </c>
      <c r="T11" s="41">
        <f>MAX($S$6:$S$29)</f>
        <v>56.42</v>
      </c>
      <c r="U11" s="41">
        <f>S11/T11*10</f>
        <v>6.11485288904644</v>
      </c>
      <c r="V11" s="41">
        <f>SUM(I11+P11+U11)</f>
        <v>80.5308719867237</v>
      </c>
      <c r="W11" s="44">
        <f>RANK(V11,$V$6:$V$29,0)</f>
        <v>6</v>
      </c>
      <c r="X11" s="40">
        <v>17</v>
      </c>
      <c r="Y11" s="42">
        <f>W11/X11</f>
        <v>0.352941176470588</v>
      </c>
    </row>
    <row r="12" ht="20.25" spans="1:25">
      <c r="A12" s="37" t="s">
        <v>319</v>
      </c>
      <c r="B12" s="106" t="s">
        <v>320</v>
      </c>
      <c r="C12" s="39" t="s">
        <v>222</v>
      </c>
      <c r="D12" s="40" t="s">
        <v>308</v>
      </c>
      <c r="E12" s="41">
        <v>70</v>
      </c>
      <c r="F12" s="41">
        <v>7</v>
      </c>
      <c r="G12" s="41">
        <f>E12+F12</f>
        <v>77</v>
      </c>
      <c r="H12" s="41">
        <f>MAX($G$6:$G$29)</f>
        <v>86</v>
      </c>
      <c r="I12" s="41">
        <f>G12/H12*30</f>
        <v>26.8604651162791</v>
      </c>
      <c r="J12" s="41">
        <v>3.68</v>
      </c>
      <c r="K12" s="41">
        <v>4.02</v>
      </c>
      <c r="L12" s="41">
        <f>J12/K12*45</f>
        <v>41.1940298507463</v>
      </c>
      <c r="M12" s="41">
        <v>13.77</v>
      </c>
      <c r="N12" s="41">
        <f>MAX($M$6:$M$29)</f>
        <v>49</v>
      </c>
      <c r="O12" s="41">
        <f>M12/N12*15</f>
        <v>4.21530612244898</v>
      </c>
      <c r="P12" s="41">
        <f>L12+O12</f>
        <v>45.4093359731953</v>
      </c>
      <c r="Q12" s="41">
        <v>30</v>
      </c>
      <c r="R12" s="41">
        <v>16.08</v>
      </c>
      <c r="S12" s="41">
        <f>Q12+R12</f>
        <v>46.08</v>
      </c>
      <c r="T12" s="41">
        <f>MAX($S$6:$S$29)</f>
        <v>56.42</v>
      </c>
      <c r="U12" s="41">
        <f>S12/T12*10</f>
        <v>8.16731655441333</v>
      </c>
      <c r="V12" s="41">
        <f>SUM(I12+P12+U12)</f>
        <v>80.4371176438877</v>
      </c>
      <c r="W12" s="44">
        <f>RANK(V12,$V$6:$V$29,0)</f>
        <v>7</v>
      </c>
      <c r="X12" s="40">
        <v>17</v>
      </c>
      <c r="Y12" s="42">
        <f>W12/X12</f>
        <v>0.411764705882353</v>
      </c>
    </row>
    <row r="13" ht="20.25" spans="1:25">
      <c r="A13" s="37" t="s">
        <v>321</v>
      </c>
      <c r="B13" s="106" t="s">
        <v>322</v>
      </c>
      <c r="C13" s="39" t="s">
        <v>222</v>
      </c>
      <c r="D13" s="40" t="s">
        <v>308</v>
      </c>
      <c r="E13" s="41">
        <v>70</v>
      </c>
      <c r="F13" s="41">
        <v>9</v>
      </c>
      <c r="G13" s="41">
        <f>E13+F13</f>
        <v>79</v>
      </c>
      <c r="H13" s="41">
        <f>MAX($G$6:$G$29)</f>
        <v>86</v>
      </c>
      <c r="I13" s="41">
        <f>G13/H13*30</f>
        <v>27.5581395348837</v>
      </c>
      <c r="J13" s="43">
        <v>3.9</v>
      </c>
      <c r="K13" s="41">
        <v>4.02</v>
      </c>
      <c r="L13" s="41">
        <f>J13/K13*45</f>
        <v>43.6567164179105</v>
      </c>
      <c r="M13" s="41">
        <v>9.5</v>
      </c>
      <c r="N13" s="41">
        <f>MAX($M$6:$M$29)</f>
        <v>49</v>
      </c>
      <c r="O13" s="41">
        <f>M13/N13*15</f>
        <v>2.90816326530612</v>
      </c>
      <c r="P13" s="41">
        <f>L13+O13</f>
        <v>46.5648796832166</v>
      </c>
      <c r="Q13" s="41">
        <v>30</v>
      </c>
      <c r="R13" s="41">
        <v>3.5</v>
      </c>
      <c r="S13" s="41">
        <f>Q13+R13</f>
        <v>33.5</v>
      </c>
      <c r="T13" s="41">
        <f>MAX($S$6:$S$29)</f>
        <v>56.42</v>
      </c>
      <c r="U13" s="41">
        <f>S13/T13*10</f>
        <v>5.93761077632045</v>
      </c>
      <c r="V13" s="41">
        <f>SUM(I13+P13+U13)</f>
        <v>80.0606299944208</v>
      </c>
      <c r="W13" s="40">
        <f>RANK(V13,$V$6:$V$29,0)</f>
        <v>8</v>
      </c>
      <c r="X13" s="40">
        <v>17</v>
      </c>
      <c r="Y13" s="42">
        <f>W13/X13</f>
        <v>0.470588235294118</v>
      </c>
    </row>
    <row r="14" ht="20.25" spans="1:25">
      <c r="A14" s="37" t="s">
        <v>323</v>
      </c>
      <c r="B14" s="106" t="s">
        <v>324</v>
      </c>
      <c r="C14" s="39" t="s">
        <v>222</v>
      </c>
      <c r="D14" s="40" t="s">
        <v>308</v>
      </c>
      <c r="E14" s="41">
        <v>70</v>
      </c>
      <c r="F14" s="41">
        <v>13.13</v>
      </c>
      <c r="G14" s="41">
        <f>E14+F14</f>
        <v>83.13</v>
      </c>
      <c r="H14" s="41">
        <f>MAX($G$6:$G$29)</f>
        <v>86</v>
      </c>
      <c r="I14" s="41">
        <f>G14/H14*30</f>
        <v>28.9988372093023</v>
      </c>
      <c r="J14" s="41">
        <v>3.82</v>
      </c>
      <c r="K14" s="41">
        <v>4.02</v>
      </c>
      <c r="L14" s="41">
        <f>J14/K14*45</f>
        <v>42.7611940298507</v>
      </c>
      <c r="M14" s="41">
        <v>3.9</v>
      </c>
      <c r="N14" s="41">
        <f>MAX($M$6:$M$29)</f>
        <v>49</v>
      </c>
      <c r="O14" s="41">
        <f>M14/N14*15</f>
        <v>1.19387755102041</v>
      </c>
      <c r="P14" s="41">
        <f>L14+O14</f>
        <v>43.9550715808712</v>
      </c>
      <c r="Q14" s="41">
        <v>30</v>
      </c>
      <c r="R14" s="41">
        <v>2.5</v>
      </c>
      <c r="S14" s="41">
        <f>Q14+R14</f>
        <v>32.5</v>
      </c>
      <c r="T14" s="41">
        <f>MAX($S$6:$S$29)</f>
        <v>56.42</v>
      </c>
      <c r="U14" s="41">
        <f>S14/T14*10</f>
        <v>5.76036866359447</v>
      </c>
      <c r="V14" s="41">
        <f>SUM(I14+P14+U14)</f>
        <v>78.7142774537679</v>
      </c>
      <c r="W14" s="40">
        <f>RANK(V14,$V$6:$V$29,0)</f>
        <v>9</v>
      </c>
      <c r="X14" s="40">
        <v>17</v>
      </c>
      <c r="Y14" s="42">
        <f>W14/X14</f>
        <v>0.529411764705882</v>
      </c>
    </row>
    <row r="15" ht="20.25" spans="1:25">
      <c r="A15" s="37" t="s">
        <v>325</v>
      </c>
      <c r="B15" s="106" t="s">
        <v>326</v>
      </c>
      <c r="C15" s="39" t="s">
        <v>222</v>
      </c>
      <c r="D15" s="40" t="s">
        <v>308</v>
      </c>
      <c r="E15" s="41">
        <v>70</v>
      </c>
      <c r="F15" s="41">
        <v>8.7</v>
      </c>
      <c r="G15" s="41">
        <f>E15+F15</f>
        <v>78.7</v>
      </c>
      <c r="H15" s="41">
        <f>MAX($G$6:$G$29)</f>
        <v>86</v>
      </c>
      <c r="I15" s="41">
        <f>G15/H15*30</f>
        <v>27.453488372093</v>
      </c>
      <c r="J15" s="41">
        <v>3.77</v>
      </c>
      <c r="K15" s="41">
        <v>4.02</v>
      </c>
      <c r="L15" s="41">
        <f>J15/K15*45</f>
        <v>42.2014925373134</v>
      </c>
      <c r="M15" s="41">
        <v>5.1</v>
      </c>
      <c r="N15" s="41">
        <f>MAX($M$6:$M$29)</f>
        <v>49</v>
      </c>
      <c r="O15" s="41">
        <f>M15/N15*15</f>
        <v>1.56122448979592</v>
      </c>
      <c r="P15" s="41">
        <f>L15+O15</f>
        <v>43.7627170271094</v>
      </c>
      <c r="Q15" s="41">
        <v>30</v>
      </c>
      <c r="R15" s="41">
        <v>2</v>
      </c>
      <c r="S15" s="41">
        <f>Q15+R15</f>
        <v>32</v>
      </c>
      <c r="T15" s="41">
        <f>MAX($S$6:$S$29)</f>
        <v>56.42</v>
      </c>
      <c r="U15" s="41">
        <f>S15/T15*10</f>
        <v>5.67174760723148</v>
      </c>
      <c r="V15" s="41">
        <f>SUM(I15+P15+U15)</f>
        <v>76.8879530064339</v>
      </c>
      <c r="W15" s="40">
        <f>RANK(V15,$V$6:$V$29,0)</f>
        <v>10</v>
      </c>
      <c r="X15" s="40">
        <v>17</v>
      </c>
      <c r="Y15" s="42">
        <f>W15/X15</f>
        <v>0.588235294117647</v>
      </c>
    </row>
    <row r="16" ht="20.25" spans="1:25">
      <c r="A16" s="37" t="s">
        <v>327</v>
      </c>
      <c r="B16" s="106" t="s">
        <v>328</v>
      </c>
      <c r="C16" s="39" t="s">
        <v>222</v>
      </c>
      <c r="D16" s="40" t="s">
        <v>308</v>
      </c>
      <c r="E16" s="41">
        <v>70</v>
      </c>
      <c r="F16" s="41">
        <v>9</v>
      </c>
      <c r="G16" s="41">
        <f>E16+F16</f>
        <v>79</v>
      </c>
      <c r="H16" s="41">
        <f>MAX($G$6:$G$29)</f>
        <v>86</v>
      </c>
      <c r="I16" s="41">
        <f>G16/H16*30</f>
        <v>27.5581395348837</v>
      </c>
      <c r="J16" s="41">
        <v>3.79</v>
      </c>
      <c r="K16" s="41">
        <v>4.02</v>
      </c>
      <c r="L16" s="41">
        <f>J16/K16*45</f>
        <v>42.4253731343284</v>
      </c>
      <c r="M16" s="41">
        <v>4</v>
      </c>
      <c r="N16" s="41">
        <f>MAX($M$6:$M$29)</f>
        <v>49</v>
      </c>
      <c r="O16" s="41">
        <f>M16/N16*15</f>
        <v>1.22448979591837</v>
      </c>
      <c r="P16" s="41">
        <f>L16+O16</f>
        <v>43.6498629302467</v>
      </c>
      <c r="Q16" s="41">
        <v>30</v>
      </c>
      <c r="R16" s="41">
        <v>2</v>
      </c>
      <c r="S16" s="41">
        <f>Q16+R16</f>
        <v>32</v>
      </c>
      <c r="T16" s="41">
        <f>MAX($S$6:$S$29)</f>
        <v>56.42</v>
      </c>
      <c r="U16" s="41">
        <f>S16/T16*10</f>
        <v>5.67174760723148</v>
      </c>
      <c r="V16" s="41">
        <f>SUM(I16+P16+U16)</f>
        <v>76.8797500723619</v>
      </c>
      <c r="W16" s="40">
        <f>RANK(V16,$V$6:$V$29,0)</f>
        <v>11</v>
      </c>
      <c r="X16" s="40">
        <v>17</v>
      </c>
      <c r="Y16" s="42">
        <f>W16/X16</f>
        <v>0.647058823529412</v>
      </c>
    </row>
    <row r="17" ht="20.25" spans="1:25">
      <c r="A17" s="37" t="s">
        <v>329</v>
      </c>
      <c r="B17" s="106" t="s">
        <v>330</v>
      </c>
      <c r="C17" s="39" t="s">
        <v>222</v>
      </c>
      <c r="D17" s="40" t="s">
        <v>308</v>
      </c>
      <c r="E17" s="41">
        <v>70</v>
      </c>
      <c r="F17" s="41">
        <v>12</v>
      </c>
      <c r="G17" s="41">
        <f>E17+F17</f>
        <v>82</v>
      </c>
      <c r="H17" s="41">
        <f>MAX($G$6:$G$29)</f>
        <v>86</v>
      </c>
      <c r="I17" s="41">
        <f>G17/H17*30</f>
        <v>28.6046511627907</v>
      </c>
      <c r="J17" s="41">
        <v>3.64</v>
      </c>
      <c r="K17" s="41">
        <v>4.02</v>
      </c>
      <c r="L17" s="41">
        <f>J17/K17*45</f>
        <v>40.7462686567164</v>
      </c>
      <c r="M17" s="41">
        <v>4.1</v>
      </c>
      <c r="N17" s="41">
        <f>MAX($M$6:$M$29)</f>
        <v>49</v>
      </c>
      <c r="O17" s="41">
        <f>M17/N17*15</f>
        <v>1.25510204081633</v>
      </c>
      <c r="P17" s="41">
        <f>L17+O17</f>
        <v>42.0013706975327</v>
      </c>
      <c r="Q17" s="41">
        <v>30</v>
      </c>
      <c r="R17" s="41">
        <v>0.5</v>
      </c>
      <c r="S17" s="41">
        <f>Q17+R17</f>
        <v>30.5</v>
      </c>
      <c r="T17" s="41">
        <f>MAX($S$6:$S$29)</f>
        <v>56.42</v>
      </c>
      <c r="U17" s="41">
        <f>S17/T17*10</f>
        <v>5.4058844381425</v>
      </c>
      <c r="V17" s="41">
        <f>SUM(I17+P17+U17)</f>
        <v>76.011906298466</v>
      </c>
      <c r="W17" s="40">
        <f>RANK(V17,$V$6:$V$29,0)</f>
        <v>12</v>
      </c>
      <c r="X17" s="40">
        <v>17</v>
      </c>
      <c r="Y17" s="42">
        <f>W17/X17</f>
        <v>0.705882352941177</v>
      </c>
    </row>
    <row r="18" ht="20.25" spans="1:25">
      <c r="A18" s="37" t="s">
        <v>331</v>
      </c>
      <c r="B18" s="106" t="s">
        <v>332</v>
      </c>
      <c r="C18" s="39" t="s">
        <v>222</v>
      </c>
      <c r="D18" s="40" t="s">
        <v>308</v>
      </c>
      <c r="E18" s="41">
        <v>70</v>
      </c>
      <c r="F18" s="41">
        <v>1.75</v>
      </c>
      <c r="G18" s="41">
        <f>E18+F18</f>
        <v>71.75</v>
      </c>
      <c r="H18" s="41">
        <f>MAX($G$6:$G$29)</f>
        <v>86</v>
      </c>
      <c r="I18" s="41">
        <f>G18/H18*30</f>
        <v>25.0290697674419</v>
      </c>
      <c r="J18" s="41">
        <v>3.68</v>
      </c>
      <c r="K18" s="41">
        <v>4.02</v>
      </c>
      <c r="L18" s="41">
        <f>J18/K18*45</f>
        <v>41.1940298507463</v>
      </c>
      <c r="M18" s="41">
        <v>10</v>
      </c>
      <c r="N18" s="41">
        <f>MAX($M$6:$M$29)</f>
        <v>49</v>
      </c>
      <c r="O18" s="41">
        <f>M18/N18*15</f>
        <v>3.06122448979592</v>
      </c>
      <c r="P18" s="41">
        <f>L18+O18</f>
        <v>44.2552543405422</v>
      </c>
      <c r="Q18" s="41">
        <v>30</v>
      </c>
      <c r="R18" s="41">
        <v>3.25</v>
      </c>
      <c r="S18" s="41">
        <f>Q18+R18</f>
        <v>33.25</v>
      </c>
      <c r="T18" s="41">
        <f>MAX($S$6:$S$29)</f>
        <v>56.42</v>
      </c>
      <c r="U18" s="41">
        <f>S18/T18*10</f>
        <v>5.89330024813896</v>
      </c>
      <c r="V18" s="41">
        <f>SUM(I18+P18+U18)</f>
        <v>75.177624356123</v>
      </c>
      <c r="W18" s="40">
        <f>RANK(V18,$V$6:$V$29,0)</f>
        <v>13</v>
      </c>
      <c r="X18" s="40">
        <v>17</v>
      </c>
      <c r="Y18" s="42">
        <f>W18/X18</f>
        <v>0.764705882352941</v>
      </c>
    </row>
    <row r="19" ht="20.25" spans="1:25">
      <c r="A19" s="45" t="s">
        <v>333</v>
      </c>
      <c r="B19" s="46" t="s">
        <v>334</v>
      </c>
      <c r="C19" s="39" t="s">
        <v>222</v>
      </c>
      <c r="D19" s="40" t="s">
        <v>308</v>
      </c>
      <c r="E19" s="41">
        <v>70</v>
      </c>
      <c r="F19" s="41">
        <v>3.88</v>
      </c>
      <c r="G19" s="41">
        <f>E19+F19</f>
        <v>73.88</v>
      </c>
      <c r="H19" s="41">
        <f>MAX($G$6:$G$29)</f>
        <v>86</v>
      </c>
      <c r="I19" s="41">
        <f>G19/H19*30</f>
        <v>25.7720930232558</v>
      </c>
      <c r="J19" s="41">
        <v>3.8</v>
      </c>
      <c r="K19" s="41">
        <v>4.02</v>
      </c>
      <c r="L19" s="41">
        <f>J19/K19*45</f>
        <v>42.5373134328358</v>
      </c>
      <c r="M19" s="41">
        <v>1</v>
      </c>
      <c r="N19" s="41">
        <f>MAX($M$6:$M$29)</f>
        <v>49</v>
      </c>
      <c r="O19" s="41">
        <f>M19/N19*15</f>
        <v>0.306122448979592</v>
      </c>
      <c r="P19" s="41">
        <f>L19+O19</f>
        <v>42.8434358818154</v>
      </c>
      <c r="Q19" s="41">
        <v>30</v>
      </c>
      <c r="R19" s="41">
        <v>3</v>
      </c>
      <c r="S19" s="41">
        <f>Q19+R19</f>
        <v>33</v>
      </c>
      <c r="T19" s="41">
        <f>MAX($S$6:$S$29)</f>
        <v>56.42</v>
      </c>
      <c r="U19" s="41">
        <f>S19/T19*10</f>
        <v>5.84898971995746</v>
      </c>
      <c r="V19" s="41">
        <f>SUM(I19+P19+U19)</f>
        <v>74.4645186250287</v>
      </c>
      <c r="W19" s="40">
        <f>RANK(V19,$V$6:$V$29,0)</f>
        <v>14</v>
      </c>
      <c r="X19" s="40">
        <v>17</v>
      </c>
      <c r="Y19" s="42">
        <f>W19/X19</f>
        <v>0.823529411764706</v>
      </c>
    </row>
    <row r="20" ht="20.25" spans="1:25">
      <c r="A20" s="37" t="s">
        <v>335</v>
      </c>
      <c r="B20" s="106" t="s">
        <v>336</v>
      </c>
      <c r="C20" s="39" t="s">
        <v>222</v>
      </c>
      <c r="D20" s="40" t="s">
        <v>308</v>
      </c>
      <c r="E20" s="41">
        <v>70</v>
      </c>
      <c r="F20" s="41">
        <v>-0.37</v>
      </c>
      <c r="G20" s="41">
        <f>E20+F20</f>
        <v>69.63</v>
      </c>
      <c r="H20" s="41">
        <f>MAX($G$6:$G$29)</f>
        <v>86</v>
      </c>
      <c r="I20" s="41">
        <f>G20/H20*30</f>
        <v>24.2895348837209</v>
      </c>
      <c r="J20" s="41">
        <v>3.8</v>
      </c>
      <c r="K20" s="41">
        <v>4.02</v>
      </c>
      <c r="L20" s="41">
        <f>J20/K20*45</f>
        <v>42.5373134328358</v>
      </c>
      <c r="M20" s="41">
        <v>1</v>
      </c>
      <c r="N20" s="41">
        <f>MAX($M$6:$M$29)</f>
        <v>49</v>
      </c>
      <c r="O20" s="41">
        <f>M20/N20*15</f>
        <v>0.306122448979592</v>
      </c>
      <c r="P20" s="41">
        <f>L20+O20</f>
        <v>42.8434358818154</v>
      </c>
      <c r="Q20" s="41">
        <v>30</v>
      </c>
      <c r="R20" s="41">
        <v>2</v>
      </c>
      <c r="S20" s="41">
        <f>Q20+R20</f>
        <v>32</v>
      </c>
      <c r="T20" s="41">
        <f>MAX($S$6:$S$29)</f>
        <v>56.42</v>
      </c>
      <c r="U20" s="41">
        <f>S20/T20*10</f>
        <v>5.67174760723148</v>
      </c>
      <c r="V20" s="41">
        <f>SUM(I20+P20+U20)</f>
        <v>72.8047183727678</v>
      </c>
      <c r="W20" s="40">
        <f>RANK(V20,$V$6:$V$29,0)</f>
        <v>15</v>
      </c>
      <c r="X20" s="40">
        <v>17</v>
      </c>
      <c r="Y20" s="42">
        <f>W20/X20</f>
        <v>0.882352941176471</v>
      </c>
    </row>
    <row r="21" ht="20.25" spans="1:25">
      <c r="A21" s="37" t="s">
        <v>337</v>
      </c>
      <c r="B21" s="106" t="s">
        <v>338</v>
      </c>
      <c r="C21" s="39" t="s">
        <v>222</v>
      </c>
      <c r="D21" s="40" t="s">
        <v>308</v>
      </c>
      <c r="E21" s="41">
        <v>70</v>
      </c>
      <c r="F21" s="41">
        <v>0.75</v>
      </c>
      <c r="G21" s="41">
        <f>E21+F21</f>
        <v>70.75</v>
      </c>
      <c r="H21" s="41">
        <f>MAX($G$6:$G$29)</f>
        <v>86</v>
      </c>
      <c r="I21" s="41">
        <f>G21/H21*30</f>
        <v>24.6802325581395</v>
      </c>
      <c r="J21" s="43">
        <v>3.55</v>
      </c>
      <c r="K21" s="41">
        <v>4.02</v>
      </c>
      <c r="L21" s="41">
        <f>J21/K21*45</f>
        <v>39.7388059701493</v>
      </c>
      <c r="M21" s="41">
        <v>7.5</v>
      </c>
      <c r="N21" s="41">
        <f>MAX($M$6:$M$29)</f>
        <v>49</v>
      </c>
      <c r="O21" s="41">
        <f>M21/N21*15</f>
        <v>2.29591836734694</v>
      </c>
      <c r="P21" s="41">
        <f>L21+O21</f>
        <v>42.0347243374962</v>
      </c>
      <c r="Q21" s="41">
        <v>30</v>
      </c>
      <c r="R21" s="41">
        <v>2.5</v>
      </c>
      <c r="S21" s="41">
        <f>Q21+R21</f>
        <v>32.5</v>
      </c>
      <c r="T21" s="41">
        <f>MAX($S$6:$S$29)</f>
        <v>56.42</v>
      </c>
      <c r="U21" s="41">
        <f>S21/T21*10</f>
        <v>5.76036866359447</v>
      </c>
      <c r="V21" s="41">
        <f>SUM(I21+P21+U21)</f>
        <v>72.4753255592302</v>
      </c>
      <c r="W21" s="40">
        <f>RANK(V21,$V$6:$V$29,0)</f>
        <v>16</v>
      </c>
      <c r="X21" s="40">
        <v>17</v>
      </c>
      <c r="Y21" s="42">
        <f>W21/X21</f>
        <v>0.941176470588235</v>
      </c>
    </row>
    <row r="22" ht="20.25" spans="1:25">
      <c r="A22" s="37" t="s">
        <v>339</v>
      </c>
      <c r="B22" s="106" t="s">
        <v>340</v>
      </c>
      <c r="C22" s="39" t="s">
        <v>222</v>
      </c>
      <c r="D22" s="40" t="s">
        <v>308</v>
      </c>
      <c r="E22" s="41">
        <v>70</v>
      </c>
      <c r="F22" s="41">
        <v>1.75</v>
      </c>
      <c r="G22" s="41">
        <f>E22+F22</f>
        <v>71.75</v>
      </c>
      <c r="H22" s="41">
        <f>MAX($G$6:$G$29)</f>
        <v>86</v>
      </c>
      <c r="I22" s="41">
        <f>G22/H22*30</f>
        <v>25.0290697674419</v>
      </c>
      <c r="J22" s="41">
        <v>3.61</v>
      </c>
      <c r="K22" s="41">
        <v>4.02</v>
      </c>
      <c r="L22" s="41">
        <f>J22/K22*45</f>
        <v>40.410447761194</v>
      </c>
      <c r="M22" s="41">
        <v>0.5</v>
      </c>
      <c r="N22" s="41">
        <f>MAX($M$6:$M$29)</f>
        <v>49</v>
      </c>
      <c r="O22" s="41">
        <f>M22/N22*15</f>
        <v>0.153061224489796</v>
      </c>
      <c r="P22" s="41">
        <f>L22+O22</f>
        <v>40.5635089856838</v>
      </c>
      <c r="Q22" s="41">
        <v>30</v>
      </c>
      <c r="R22" s="41">
        <v>1.5</v>
      </c>
      <c r="S22" s="41">
        <f>Q22+R22</f>
        <v>31.5</v>
      </c>
      <c r="T22" s="41">
        <f>MAX($S$6:$S$29)</f>
        <v>56.42</v>
      </c>
      <c r="U22" s="41">
        <f>S22/T22*10</f>
        <v>5.58312655086849</v>
      </c>
      <c r="V22" s="41">
        <f>SUM(I22+P22+U22)</f>
        <v>71.1757053039942</v>
      </c>
      <c r="W22" s="40">
        <f>RANK(V22,$V$6:$V$29,0)</f>
        <v>17</v>
      </c>
      <c r="X22" s="40">
        <v>17</v>
      </c>
      <c r="Y22" s="42">
        <f>W22/X22</f>
        <v>1</v>
      </c>
    </row>
  </sheetData>
  <sortState ref="A7:Y22">
    <sortCondition ref="W7:W22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zoomScale="55" zoomScaleNormal="55" workbookViewId="0">
      <selection activeCell="A1" sqref="A1:Y3"/>
    </sheetView>
  </sheetViews>
  <sheetFormatPr defaultColWidth="9" defaultRowHeight="20.25"/>
  <cols>
    <col min="1" max="1" width="10.675" style="23" customWidth="1"/>
    <col min="2" max="2" width="20.4416666666667" style="23" customWidth="1"/>
    <col min="3" max="3" width="9.75" style="23" customWidth="1"/>
    <col min="4" max="4" width="18.4083333333333" style="23" customWidth="1"/>
    <col min="5" max="25" width="15.625" style="24" customWidth="1"/>
  </cols>
  <sheetData>
    <row r="1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>
      <c r="A4" s="25" t="s">
        <v>3</v>
      </c>
      <c r="B4" s="25" t="s">
        <v>4</v>
      </c>
      <c r="C4" s="25" t="s">
        <v>5</v>
      </c>
      <c r="D4" s="25" t="s">
        <v>6</v>
      </c>
      <c r="E4" s="26" t="s">
        <v>7</v>
      </c>
      <c r="F4" s="27"/>
      <c r="G4" s="27"/>
      <c r="H4" s="27"/>
      <c r="I4" s="28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29" t="s">
        <v>9</v>
      </c>
      <c r="W4" s="30" t="s">
        <v>10</v>
      </c>
      <c r="X4" s="30" t="s">
        <v>11</v>
      </c>
      <c r="Y4" s="30" t="s">
        <v>12</v>
      </c>
    </row>
    <row r="5" ht="81" spans="1:25">
      <c r="A5" s="31"/>
      <c r="B5" s="31"/>
      <c r="C5" s="31"/>
      <c r="D5" s="31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14"/>
      <c r="W5" s="16"/>
      <c r="X5" s="16"/>
      <c r="Y5" s="16"/>
    </row>
    <row r="6" ht="40.5" spans="1:25">
      <c r="A6" s="32" t="s">
        <v>341</v>
      </c>
      <c r="B6" s="32" t="s">
        <v>342</v>
      </c>
      <c r="C6" s="33" t="s">
        <v>222</v>
      </c>
      <c r="D6" s="34" t="s">
        <v>125</v>
      </c>
      <c r="E6" s="8">
        <v>68</v>
      </c>
      <c r="F6" s="8">
        <v>6</v>
      </c>
      <c r="G6" s="8">
        <f>E6+F6</f>
        <v>74</v>
      </c>
      <c r="H6" s="8">
        <f t="shared" ref="H6:H21" si="0">MAX($G$6:$G$29)</f>
        <v>83</v>
      </c>
      <c r="I6" s="8">
        <f t="shared" ref="I6:I21" si="1">G6/H6*30</f>
        <v>26.7469879518072</v>
      </c>
      <c r="J6" s="35">
        <v>4</v>
      </c>
      <c r="K6" s="8">
        <v>4</v>
      </c>
      <c r="L6" s="8">
        <f t="shared" ref="L6:L21" si="2">J6/K6*45</f>
        <v>45</v>
      </c>
      <c r="M6" s="8">
        <v>15</v>
      </c>
      <c r="N6" s="8">
        <v>17.46</v>
      </c>
      <c r="O6" s="8">
        <f t="shared" ref="O6:O21" si="3">M6/N6*15</f>
        <v>12.8865979381443</v>
      </c>
      <c r="P6" s="8">
        <f t="shared" ref="P6:P21" si="4">L6+O6</f>
        <v>57.8865979381443</v>
      </c>
      <c r="Q6" s="8">
        <v>30</v>
      </c>
      <c r="R6" s="8">
        <v>13.5</v>
      </c>
      <c r="S6" s="8">
        <f t="shared" ref="S6:S21" si="5">Q6+R6</f>
        <v>43.5</v>
      </c>
      <c r="T6" s="8">
        <f t="shared" ref="T6:T21" si="6">MAX($S$6:$S$29)</f>
        <v>43.5</v>
      </c>
      <c r="U6" s="8">
        <f t="shared" ref="U6:U21" si="7">S6/T6*10</f>
        <v>10</v>
      </c>
      <c r="V6" s="8">
        <f t="shared" ref="V6:V21" si="8">SUM(I6+P6+U6)</f>
        <v>94.6335858899515</v>
      </c>
      <c r="W6" s="5">
        <f t="shared" ref="W6:W21" si="9">RANK(V6,$V$6:$V$29,0)</f>
        <v>1</v>
      </c>
      <c r="X6" s="5">
        <v>16</v>
      </c>
      <c r="Y6" s="22">
        <f t="shared" ref="Y6:Y21" si="10">W6/X6</f>
        <v>0.0625</v>
      </c>
    </row>
    <row r="7" ht="40.5" spans="1:25">
      <c r="A7" s="32" t="s">
        <v>343</v>
      </c>
      <c r="B7" s="32" t="s">
        <v>344</v>
      </c>
      <c r="C7" s="33" t="s">
        <v>222</v>
      </c>
      <c r="D7" s="34" t="s">
        <v>125</v>
      </c>
      <c r="E7" s="8">
        <v>70</v>
      </c>
      <c r="F7" s="8">
        <v>3.56</v>
      </c>
      <c r="G7" s="8">
        <f>E7+F7</f>
        <v>73.56</v>
      </c>
      <c r="H7" s="8">
        <f t="shared" si="0"/>
        <v>83</v>
      </c>
      <c r="I7" s="8">
        <f t="shared" si="1"/>
        <v>26.5879518072289</v>
      </c>
      <c r="J7" s="35">
        <v>3.62</v>
      </c>
      <c r="K7" s="8">
        <v>4</v>
      </c>
      <c r="L7" s="8">
        <f t="shared" si="2"/>
        <v>40.725</v>
      </c>
      <c r="M7" s="8">
        <v>17.495</v>
      </c>
      <c r="N7" s="8">
        <f t="shared" ref="N7:N21" si="11">MAX($M$6:$M$29)</f>
        <v>17.495</v>
      </c>
      <c r="O7" s="8">
        <f t="shared" si="3"/>
        <v>15</v>
      </c>
      <c r="P7" s="8">
        <f t="shared" si="4"/>
        <v>55.725</v>
      </c>
      <c r="Q7" s="8">
        <v>30</v>
      </c>
      <c r="R7" s="8">
        <v>1.5</v>
      </c>
      <c r="S7" s="8">
        <f t="shared" si="5"/>
        <v>31.5</v>
      </c>
      <c r="T7" s="8">
        <f t="shared" si="6"/>
        <v>43.5</v>
      </c>
      <c r="U7" s="8">
        <f t="shared" si="7"/>
        <v>7.24137931034483</v>
      </c>
      <c r="V7" s="8">
        <f t="shared" si="8"/>
        <v>89.5543311175737</v>
      </c>
      <c r="W7" s="5">
        <f t="shared" si="9"/>
        <v>2</v>
      </c>
      <c r="X7" s="5">
        <v>16</v>
      </c>
      <c r="Y7" s="22">
        <f t="shared" si="10"/>
        <v>0.125</v>
      </c>
    </row>
    <row r="8" ht="40.5" spans="1:25">
      <c r="A8" s="32" t="s">
        <v>345</v>
      </c>
      <c r="B8" s="32" t="s">
        <v>346</v>
      </c>
      <c r="C8" s="33" t="s">
        <v>222</v>
      </c>
      <c r="D8" s="34" t="s">
        <v>125</v>
      </c>
      <c r="E8" s="8">
        <v>70</v>
      </c>
      <c r="F8" s="8">
        <v>6</v>
      </c>
      <c r="G8" s="8">
        <f>E8+F8</f>
        <v>76</v>
      </c>
      <c r="H8" s="8">
        <f t="shared" si="0"/>
        <v>83</v>
      </c>
      <c r="I8" s="8">
        <f t="shared" si="1"/>
        <v>27.4698795180723</v>
      </c>
      <c r="J8" s="35">
        <v>3.98</v>
      </c>
      <c r="K8" s="8">
        <v>4</v>
      </c>
      <c r="L8" s="8">
        <f t="shared" si="2"/>
        <v>44.775</v>
      </c>
      <c r="M8" s="8">
        <v>8.5</v>
      </c>
      <c r="N8" s="8">
        <f t="shared" si="11"/>
        <v>17.495</v>
      </c>
      <c r="O8" s="8">
        <f t="shared" si="3"/>
        <v>7.28779651328951</v>
      </c>
      <c r="P8" s="8">
        <f t="shared" si="4"/>
        <v>52.0627965132895</v>
      </c>
      <c r="Q8" s="8">
        <v>30</v>
      </c>
      <c r="R8" s="8">
        <v>7.5</v>
      </c>
      <c r="S8" s="8">
        <f t="shared" si="5"/>
        <v>37.5</v>
      </c>
      <c r="T8" s="8">
        <f t="shared" si="6"/>
        <v>43.5</v>
      </c>
      <c r="U8" s="8">
        <f t="shared" si="7"/>
        <v>8.62068965517241</v>
      </c>
      <c r="V8" s="8">
        <f t="shared" si="8"/>
        <v>88.1533656865342</v>
      </c>
      <c r="W8" s="5">
        <f t="shared" si="9"/>
        <v>3</v>
      </c>
      <c r="X8" s="5">
        <v>16</v>
      </c>
      <c r="Y8" s="22">
        <f t="shared" si="10"/>
        <v>0.1875</v>
      </c>
    </row>
    <row r="9" ht="40.5" spans="1:25">
      <c r="A9" s="32" t="s">
        <v>347</v>
      </c>
      <c r="B9" s="32" t="s">
        <v>348</v>
      </c>
      <c r="C9" s="33" t="s">
        <v>222</v>
      </c>
      <c r="D9" s="34" t="s">
        <v>125</v>
      </c>
      <c r="E9" s="8">
        <v>70</v>
      </c>
      <c r="F9" s="8">
        <v>5.625</v>
      </c>
      <c r="G9" s="8">
        <f>E9+F9</f>
        <v>75.625</v>
      </c>
      <c r="H9" s="8">
        <f t="shared" si="0"/>
        <v>83</v>
      </c>
      <c r="I9" s="8">
        <f t="shared" si="1"/>
        <v>27.3343373493976</v>
      </c>
      <c r="J9" s="35">
        <v>3.91</v>
      </c>
      <c r="K9" s="8">
        <v>4</v>
      </c>
      <c r="L9" s="8">
        <f t="shared" si="2"/>
        <v>43.9875</v>
      </c>
      <c r="M9" s="8">
        <v>10.5</v>
      </c>
      <c r="N9" s="8">
        <f t="shared" si="11"/>
        <v>17.495</v>
      </c>
      <c r="O9" s="8">
        <f t="shared" si="3"/>
        <v>9.00257216347528</v>
      </c>
      <c r="P9" s="8">
        <f t="shared" si="4"/>
        <v>52.9900721634753</v>
      </c>
      <c r="Q9" s="8">
        <v>30</v>
      </c>
      <c r="R9" s="8">
        <v>2</v>
      </c>
      <c r="S9" s="8">
        <f t="shared" si="5"/>
        <v>32</v>
      </c>
      <c r="T9" s="8">
        <f t="shared" si="6"/>
        <v>43.5</v>
      </c>
      <c r="U9" s="8">
        <f t="shared" si="7"/>
        <v>7.35632183908046</v>
      </c>
      <c r="V9" s="8">
        <f t="shared" si="8"/>
        <v>87.6807313519533</v>
      </c>
      <c r="W9" s="5">
        <f t="shared" si="9"/>
        <v>4</v>
      </c>
      <c r="X9" s="5">
        <v>16</v>
      </c>
      <c r="Y9" s="22">
        <f t="shared" si="10"/>
        <v>0.25</v>
      </c>
    </row>
    <row r="10" ht="40.5" spans="1:25">
      <c r="A10" s="32" t="s">
        <v>349</v>
      </c>
      <c r="B10" s="32" t="s">
        <v>350</v>
      </c>
      <c r="C10" s="33" t="s">
        <v>222</v>
      </c>
      <c r="D10" s="34" t="s">
        <v>125</v>
      </c>
      <c r="E10" s="8">
        <v>70</v>
      </c>
      <c r="F10" s="8">
        <v>0.6875</v>
      </c>
      <c r="G10" s="8">
        <f>E10+F10</f>
        <v>70.6875</v>
      </c>
      <c r="H10" s="8">
        <f t="shared" si="0"/>
        <v>83</v>
      </c>
      <c r="I10" s="8">
        <f t="shared" si="1"/>
        <v>25.5496987951807</v>
      </c>
      <c r="J10" s="35">
        <v>3.89</v>
      </c>
      <c r="K10" s="8">
        <v>4</v>
      </c>
      <c r="L10" s="8">
        <f t="shared" si="2"/>
        <v>43.7625</v>
      </c>
      <c r="M10" s="8">
        <v>9.4</v>
      </c>
      <c r="N10" s="8">
        <f t="shared" si="11"/>
        <v>17.495</v>
      </c>
      <c r="O10" s="8">
        <f t="shared" si="3"/>
        <v>8.05944555587311</v>
      </c>
      <c r="P10" s="8">
        <f t="shared" si="4"/>
        <v>51.8219455558731</v>
      </c>
      <c r="Q10" s="8">
        <v>30</v>
      </c>
      <c r="R10" s="8">
        <v>1</v>
      </c>
      <c r="S10" s="8">
        <f t="shared" si="5"/>
        <v>31</v>
      </c>
      <c r="T10" s="8">
        <f t="shared" si="6"/>
        <v>43.5</v>
      </c>
      <c r="U10" s="8">
        <f t="shared" si="7"/>
        <v>7.1264367816092</v>
      </c>
      <c r="V10" s="8">
        <f t="shared" si="8"/>
        <v>84.498081132663</v>
      </c>
      <c r="W10" s="5">
        <f t="shared" si="9"/>
        <v>5</v>
      </c>
      <c r="X10" s="5">
        <v>16</v>
      </c>
      <c r="Y10" s="22">
        <f t="shared" si="10"/>
        <v>0.3125</v>
      </c>
    </row>
    <row r="11" ht="40.5" spans="1:25">
      <c r="A11" s="32" t="s">
        <v>351</v>
      </c>
      <c r="B11" s="32" t="s">
        <v>352</v>
      </c>
      <c r="C11" s="33" t="s">
        <v>222</v>
      </c>
      <c r="D11" s="34" t="s">
        <v>125</v>
      </c>
      <c r="E11" s="8">
        <v>68</v>
      </c>
      <c r="F11" s="8">
        <v>15</v>
      </c>
      <c r="G11" s="8">
        <v>83</v>
      </c>
      <c r="H11" s="8">
        <f t="shared" si="0"/>
        <v>83</v>
      </c>
      <c r="I11" s="8">
        <f t="shared" si="1"/>
        <v>30</v>
      </c>
      <c r="J11" s="35">
        <v>3.93</v>
      </c>
      <c r="K11" s="8">
        <v>4</v>
      </c>
      <c r="L11" s="8">
        <f t="shared" si="2"/>
        <v>44.2125</v>
      </c>
      <c r="M11" s="8">
        <v>1.5</v>
      </c>
      <c r="N11" s="8">
        <f t="shared" si="11"/>
        <v>17.495</v>
      </c>
      <c r="O11" s="8">
        <f t="shared" si="3"/>
        <v>1.28608173763933</v>
      </c>
      <c r="P11" s="8">
        <f t="shared" si="4"/>
        <v>45.4985817376393</v>
      </c>
      <c r="Q11" s="8">
        <v>30</v>
      </c>
      <c r="R11" s="8">
        <v>4</v>
      </c>
      <c r="S11" s="8">
        <f t="shared" si="5"/>
        <v>34</v>
      </c>
      <c r="T11" s="8">
        <f t="shared" si="6"/>
        <v>43.5</v>
      </c>
      <c r="U11" s="8">
        <f t="shared" si="7"/>
        <v>7.81609195402299</v>
      </c>
      <c r="V11" s="8">
        <f t="shared" si="8"/>
        <v>83.3146736916623</v>
      </c>
      <c r="W11" s="5">
        <f t="shared" si="9"/>
        <v>6</v>
      </c>
      <c r="X11" s="5">
        <v>16</v>
      </c>
      <c r="Y11" s="22">
        <f t="shared" si="10"/>
        <v>0.375</v>
      </c>
    </row>
    <row r="12" ht="40.5" spans="1:25">
      <c r="A12" s="32" t="s">
        <v>353</v>
      </c>
      <c r="B12" s="32" t="s">
        <v>354</v>
      </c>
      <c r="C12" s="33" t="s">
        <v>222</v>
      </c>
      <c r="D12" s="34" t="s">
        <v>125</v>
      </c>
      <c r="E12" s="8">
        <v>70</v>
      </c>
      <c r="F12" s="8">
        <v>9</v>
      </c>
      <c r="G12" s="8">
        <f t="shared" ref="G12:G21" si="12">E12+F12</f>
        <v>79</v>
      </c>
      <c r="H12" s="8">
        <f t="shared" si="0"/>
        <v>83</v>
      </c>
      <c r="I12" s="8">
        <f t="shared" si="1"/>
        <v>28.5542168674699</v>
      </c>
      <c r="J12" s="35">
        <v>3.73</v>
      </c>
      <c r="K12" s="8">
        <v>4</v>
      </c>
      <c r="L12" s="8">
        <f t="shared" si="2"/>
        <v>41.9625</v>
      </c>
      <c r="M12" s="8">
        <v>2</v>
      </c>
      <c r="N12" s="8">
        <f t="shared" si="11"/>
        <v>17.495</v>
      </c>
      <c r="O12" s="8">
        <f t="shared" si="3"/>
        <v>1.71477565018577</v>
      </c>
      <c r="P12" s="8">
        <f t="shared" si="4"/>
        <v>43.6772756501858</v>
      </c>
      <c r="Q12" s="8">
        <v>30</v>
      </c>
      <c r="R12" s="8">
        <v>2</v>
      </c>
      <c r="S12" s="8">
        <f t="shared" si="5"/>
        <v>32</v>
      </c>
      <c r="T12" s="8">
        <f t="shared" si="6"/>
        <v>43.5</v>
      </c>
      <c r="U12" s="8">
        <f t="shared" si="7"/>
        <v>7.35632183908046</v>
      </c>
      <c r="V12" s="8">
        <f t="shared" si="8"/>
        <v>79.5878143567361</v>
      </c>
      <c r="W12" s="5">
        <f t="shared" si="9"/>
        <v>7</v>
      </c>
      <c r="X12" s="5">
        <v>16</v>
      </c>
      <c r="Y12" s="22">
        <f t="shared" si="10"/>
        <v>0.4375</v>
      </c>
    </row>
    <row r="13" ht="40.5" spans="1:25">
      <c r="A13" s="32" t="s">
        <v>355</v>
      </c>
      <c r="B13" s="32" t="s">
        <v>356</v>
      </c>
      <c r="C13" s="33" t="s">
        <v>222</v>
      </c>
      <c r="D13" s="34" t="s">
        <v>125</v>
      </c>
      <c r="E13" s="8">
        <v>70</v>
      </c>
      <c r="F13" s="8">
        <v>7</v>
      </c>
      <c r="G13" s="8">
        <f t="shared" si="12"/>
        <v>77</v>
      </c>
      <c r="H13" s="8">
        <f t="shared" si="0"/>
        <v>83</v>
      </c>
      <c r="I13" s="8">
        <f t="shared" si="1"/>
        <v>27.8313253012048</v>
      </c>
      <c r="J13" s="35">
        <v>3.61</v>
      </c>
      <c r="K13" s="8">
        <v>4</v>
      </c>
      <c r="L13" s="8">
        <f t="shared" si="2"/>
        <v>40.6125</v>
      </c>
      <c r="M13" s="8">
        <v>1</v>
      </c>
      <c r="N13" s="8">
        <f t="shared" si="11"/>
        <v>17.495</v>
      </c>
      <c r="O13" s="8">
        <f t="shared" si="3"/>
        <v>0.857387825092884</v>
      </c>
      <c r="P13" s="8">
        <f t="shared" si="4"/>
        <v>41.4698878250929</v>
      </c>
      <c r="Q13" s="8">
        <v>30</v>
      </c>
      <c r="R13" s="8">
        <v>12.5</v>
      </c>
      <c r="S13" s="8">
        <f t="shared" si="5"/>
        <v>42.5</v>
      </c>
      <c r="T13" s="8">
        <f t="shared" si="6"/>
        <v>43.5</v>
      </c>
      <c r="U13" s="8">
        <f t="shared" si="7"/>
        <v>9.77011494252874</v>
      </c>
      <c r="V13" s="8">
        <f t="shared" si="8"/>
        <v>79.0713280688264</v>
      </c>
      <c r="W13" s="5">
        <f t="shared" si="9"/>
        <v>8</v>
      </c>
      <c r="X13" s="5">
        <v>16</v>
      </c>
      <c r="Y13" s="22">
        <f t="shared" si="10"/>
        <v>0.5</v>
      </c>
    </row>
    <row r="14" ht="40.5" spans="1:25">
      <c r="A14" s="32" t="s">
        <v>357</v>
      </c>
      <c r="B14" s="32" t="s">
        <v>358</v>
      </c>
      <c r="C14" s="33" t="s">
        <v>222</v>
      </c>
      <c r="D14" s="34" t="s">
        <v>125</v>
      </c>
      <c r="E14" s="8">
        <v>70</v>
      </c>
      <c r="F14" s="8">
        <v>4</v>
      </c>
      <c r="G14" s="8">
        <f t="shared" si="12"/>
        <v>74</v>
      </c>
      <c r="H14" s="8">
        <f t="shared" si="0"/>
        <v>83</v>
      </c>
      <c r="I14" s="8">
        <f t="shared" si="1"/>
        <v>26.7469879518072</v>
      </c>
      <c r="J14" s="35">
        <v>3.64</v>
      </c>
      <c r="K14" s="8">
        <v>4</v>
      </c>
      <c r="L14" s="8">
        <f t="shared" si="2"/>
        <v>40.95</v>
      </c>
      <c r="M14" s="8">
        <v>3.5</v>
      </c>
      <c r="N14" s="8">
        <f t="shared" si="11"/>
        <v>17.495</v>
      </c>
      <c r="O14" s="8">
        <f t="shared" si="3"/>
        <v>3.00085738782509</v>
      </c>
      <c r="P14" s="8">
        <f t="shared" si="4"/>
        <v>43.9508573878251</v>
      </c>
      <c r="Q14" s="8">
        <v>30</v>
      </c>
      <c r="R14" s="8">
        <v>1.5</v>
      </c>
      <c r="S14" s="8">
        <f t="shared" si="5"/>
        <v>31.5</v>
      </c>
      <c r="T14" s="8">
        <f t="shared" si="6"/>
        <v>43.5</v>
      </c>
      <c r="U14" s="8">
        <f t="shared" si="7"/>
        <v>7.24137931034483</v>
      </c>
      <c r="V14" s="8">
        <f t="shared" si="8"/>
        <v>77.9392246499771</v>
      </c>
      <c r="W14" s="5">
        <f t="shared" si="9"/>
        <v>9</v>
      </c>
      <c r="X14" s="5">
        <v>16</v>
      </c>
      <c r="Y14" s="22">
        <f t="shared" si="10"/>
        <v>0.5625</v>
      </c>
    </row>
    <row r="15" ht="40.5" spans="1:25">
      <c r="A15" s="32" t="s">
        <v>359</v>
      </c>
      <c r="B15" s="32" t="s">
        <v>360</v>
      </c>
      <c r="C15" s="33" t="s">
        <v>222</v>
      </c>
      <c r="D15" s="34" t="s">
        <v>125</v>
      </c>
      <c r="E15" s="8">
        <v>70</v>
      </c>
      <c r="F15" s="8">
        <v>2.5</v>
      </c>
      <c r="G15" s="8">
        <f t="shared" si="12"/>
        <v>72.5</v>
      </c>
      <c r="H15" s="8">
        <f t="shared" si="0"/>
        <v>83</v>
      </c>
      <c r="I15" s="8">
        <f t="shared" si="1"/>
        <v>26.2048192771084</v>
      </c>
      <c r="J15" s="35">
        <v>3.8</v>
      </c>
      <c r="K15" s="8">
        <v>4</v>
      </c>
      <c r="L15" s="8">
        <f t="shared" si="2"/>
        <v>42.75</v>
      </c>
      <c r="M15" s="8">
        <v>1</v>
      </c>
      <c r="N15" s="8">
        <f t="shared" si="11"/>
        <v>17.495</v>
      </c>
      <c r="O15" s="8">
        <f t="shared" si="3"/>
        <v>0.857387825092884</v>
      </c>
      <c r="P15" s="8">
        <f t="shared" si="4"/>
        <v>43.6073878250929</v>
      </c>
      <c r="Q15" s="8">
        <v>30</v>
      </c>
      <c r="R15" s="8">
        <v>2</v>
      </c>
      <c r="S15" s="8">
        <f t="shared" si="5"/>
        <v>32</v>
      </c>
      <c r="T15" s="8">
        <f t="shared" si="6"/>
        <v>43.5</v>
      </c>
      <c r="U15" s="8">
        <f t="shared" si="7"/>
        <v>7.35632183908046</v>
      </c>
      <c r="V15" s="8">
        <f t="shared" si="8"/>
        <v>77.1685289412818</v>
      </c>
      <c r="W15" s="5">
        <f t="shared" si="9"/>
        <v>10</v>
      </c>
      <c r="X15" s="5">
        <v>16</v>
      </c>
      <c r="Y15" s="22">
        <f t="shared" si="10"/>
        <v>0.625</v>
      </c>
    </row>
    <row r="16" ht="40.5" spans="1:25">
      <c r="A16" s="32" t="s">
        <v>361</v>
      </c>
      <c r="B16" s="32" t="s">
        <v>362</v>
      </c>
      <c r="C16" s="33" t="s">
        <v>222</v>
      </c>
      <c r="D16" s="34" t="s">
        <v>125</v>
      </c>
      <c r="E16" s="8">
        <v>70</v>
      </c>
      <c r="F16" s="8">
        <v>1.6875</v>
      </c>
      <c r="G16" s="8">
        <f t="shared" si="12"/>
        <v>71.6875</v>
      </c>
      <c r="H16" s="8">
        <f t="shared" si="0"/>
        <v>83</v>
      </c>
      <c r="I16" s="8">
        <f t="shared" si="1"/>
        <v>25.9111445783133</v>
      </c>
      <c r="J16" s="35">
        <v>3.77</v>
      </c>
      <c r="K16" s="8">
        <v>4</v>
      </c>
      <c r="L16" s="8">
        <f t="shared" si="2"/>
        <v>42.4125</v>
      </c>
      <c r="M16" s="8">
        <v>1</v>
      </c>
      <c r="N16" s="8">
        <f t="shared" si="11"/>
        <v>17.495</v>
      </c>
      <c r="O16" s="8">
        <f t="shared" si="3"/>
        <v>0.857387825092884</v>
      </c>
      <c r="P16" s="8">
        <f t="shared" si="4"/>
        <v>43.2698878250929</v>
      </c>
      <c r="Q16" s="8">
        <v>30</v>
      </c>
      <c r="R16" s="8">
        <v>1</v>
      </c>
      <c r="S16" s="8">
        <f t="shared" si="5"/>
        <v>31</v>
      </c>
      <c r="T16" s="8">
        <f t="shared" si="6"/>
        <v>43.5</v>
      </c>
      <c r="U16" s="8">
        <f t="shared" si="7"/>
        <v>7.1264367816092</v>
      </c>
      <c r="V16" s="8">
        <f t="shared" si="8"/>
        <v>76.3074691850153</v>
      </c>
      <c r="W16" s="5">
        <f t="shared" si="9"/>
        <v>11</v>
      </c>
      <c r="X16" s="5">
        <v>16</v>
      </c>
      <c r="Y16" s="22">
        <f t="shared" si="10"/>
        <v>0.6875</v>
      </c>
    </row>
    <row r="17" ht="40.5" spans="1:25">
      <c r="A17" s="32" t="s">
        <v>363</v>
      </c>
      <c r="B17" s="32" t="s">
        <v>364</v>
      </c>
      <c r="C17" s="33" t="s">
        <v>222</v>
      </c>
      <c r="D17" s="34" t="s">
        <v>125</v>
      </c>
      <c r="E17" s="8">
        <v>70</v>
      </c>
      <c r="F17" s="8">
        <v>4.25</v>
      </c>
      <c r="G17" s="8">
        <f t="shared" si="12"/>
        <v>74.25</v>
      </c>
      <c r="H17" s="8">
        <f t="shared" si="0"/>
        <v>83</v>
      </c>
      <c r="I17" s="8">
        <f t="shared" si="1"/>
        <v>26.8373493975904</v>
      </c>
      <c r="J17" s="35">
        <v>3.61</v>
      </c>
      <c r="K17" s="8">
        <v>4</v>
      </c>
      <c r="L17" s="8">
        <f t="shared" si="2"/>
        <v>40.6125</v>
      </c>
      <c r="M17" s="8">
        <v>1.5</v>
      </c>
      <c r="N17" s="8">
        <f t="shared" si="11"/>
        <v>17.495</v>
      </c>
      <c r="O17" s="8">
        <f t="shared" si="3"/>
        <v>1.28608173763933</v>
      </c>
      <c r="P17" s="8">
        <f t="shared" si="4"/>
        <v>41.8985817376393</v>
      </c>
      <c r="Q17" s="8">
        <v>30</v>
      </c>
      <c r="R17" s="8">
        <v>2</v>
      </c>
      <c r="S17" s="8">
        <f t="shared" si="5"/>
        <v>32</v>
      </c>
      <c r="T17" s="8">
        <f t="shared" si="6"/>
        <v>43.5</v>
      </c>
      <c r="U17" s="8">
        <f t="shared" si="7"/>
        <v>7.35632183908046</v>
      </c>
      <c r="V17" s="8">
        <f t="shared" si="8"/>
        <v>76.0922529743102</v>
      </c>
      <c r="W17" s="5">
        <f t="shared" si="9"/>
        <v>12</v>
      </c>
      <c r="X17" s="5">
        <v>16</v>
      </c>
      <c r="Y17" s="22">
        <f t="shared" si="10"/>
        <v>0.75</v>
      </c>
    </row>
    <row r="18" ht="40.5" spans="1:25">
      <c r="A18" s="32" t="s">
        <v>365</v>
      </c>
      <c r="B18" s="32" t="s">
        <v>366</v>
      </c>
      <c r="C18" s="33" t="s">
        <v>222</v>
      </c>
      <c r="D18" s="34" t="s">
        <v>125</v>
      </c>
      <c r="E18" s="8">
        <v>70</v>
      </c>
      <c r="F18" s="8">
        <v>6</v>
      </c>
      <c r="G18" s="8">
        <f t="shared" si="12"/>
        <v>76</v>
      </c>
      <c r="H18" s="8">
        <f t="shared" si="0"/>
        <v>83</v>
      </c>
      <c r="I18" s="8">
        <f t="shared" si="1"/>
        <v>27.4698795180723</v>
      </c>
      <c r="J18" s="35">
        <v>3.46</v>
      </c>
      <c r="K18" s="8">
        <v>4</v>
      </c>
      <c r="L18" s="8">
        <f t="shared" si="2"/>
        <v>38.925</v>
      </c>
      <c r="M18" s="8">
        <v>1</v>
      </c>
      <c r="N18" s="8">
        <f t="shared" si="11"/>
        <v>17.495</v>
      </c>
      <c r="O18" s="8">
        <f t="shared" si="3"/>
        <v>0.857387825092884</v>
      </c>
      <c r="P18" s="8">
        <f t="shared" si="4"/>
        <v>39.7823878250929</v>
      </c>
      <c r="Q18" s="8">
        <v>30</v>
      </c>
      <c r="R18" s="8">
        <v>1.5</v>
      </c>
      <c r="S18" s="8">
        <f t="shared" si="5"/>
        <v>31.5</v>
      </c>
      <c r="T18" s="8">
        <f t="shared" si="6"/>
        <v>43.5</v>
      </c>
      <c r="U18" s="8">
        <f t="shared" si="7"/>
        <v>7.24137931034483</v>
      </c>
      <c r="V18" s="8">
        <f t="shared" si="8"/>
        <v>74.49364665351</v>
      </c>
      <c r="W18" s="5">
        <f t="shared" si="9"/>
        <v>13</v>
      </c>
      <c r="X18" s="5">
        <v>16</v>
      </c>
      <c r="Y18" s="22">
        <f t="shared" si="10"/>
        <v>0.8125</v>
      </c>
    </row>
    <row r="19" ht="40.5" spans="1:25">
      <c r="A19" s="32" t="s">
        <v>367</v>
      </c>
      <c r="B19" s="32" t="s">
        <v>368</v>
      </c>
      <c r="C19" s="33" t="s">
        <v>222</v>
      </c>
      <c r="D19" s="34" t="s">
        <v>125</v>
      </c>
      <c r="E19" s="8">
        <v>70</v>
      </c>
      <c r="F19" s="8">
        <v>2</v>
      </c>
      <c r="G19" s="8">
        <f t="shared" si="12"/>
        <v>72</v>
      </c>
      <c r="H19" s="8">
        <f t="shared" si="0"/>
        <v>83</v>
      </c>
      <c r="I19" s="8">
        <f t="shared" si="1"/>
        <v>26.0240963855422</v>
      </c>
      <c r="J19" s="35">
        <v>3.46</v>
      </c>
      <c r="K19" s="8">
        <v>4</v>
      </c>
      <c r="L19" s="8">
        <f t="shared" si="2"/>
        <v>38.925</v>
      </c>
      <c r="M19" s="8">
        <v>1</v>
      </c>
      <c r="N19" s="8">
        <f t="shared" si="11"/>
        <v>17.495</v>
      </c>
      <c r="O19" s="8">
        <f t="shared" si="3"/>
        <v>0.857387825092884</v>
      </c>
      <c r="P19" s="8">
        <f t="shared" si="4"/>
        <v>39.7823878250929</v>
      </c>
      <c r="Q19" s="8">
        <v>30</v>
      </c>
      <c r="R19" s="8">
        <v>3.5</v>
      </c>
      <c r="S19" s="8">
        <f t="shared" si="5"/>
        <v>33.5</v>
      </c>
      <c r="T19" s="8">
        <f t="shared" si="6"/>
        <v>43.5</v>
      </c>
      <c r="U19" s="8">
        <f t="shared" si="7"/>
        <v>7.70114942528736</v>
      </c>
      <c r="V19" s="8">
        <f t="shared" si="8"/>
        <v>73.5076336359224</v>
      </c>
      <c r="W19" s="5">
        <f t="shared" si="9"/>
        <v>14</v>
      </c>
      <c r="X19" s="5">
        <v>16</v>
      </c>
      <c r="Y19" s="22">
        <f t="shared" si="10"/>
        <v>0.875</v>
      </c>
    </row>
    <row r="20" ht="40.5" spans="1:25">
      <c r="A20" s="32" t="s">
        <v>369</v>
      </c>
      <c r="B20" s="32" t="s">
        <v>370</v>
      </c>
      <c r="C20" s="33" t="s">
        <v>222</v>
      </c>
      <c r="D20" s="34" t="s">
        <v>125</v>
      </c>
      <c r="E20" s="8">
        <v>70</v>
      </c>
      <c r="F20" s="8">
        <v>8</v>
      </c>
      <c r="G20" s="8">
        <f t="shared" si="12"/>
        <v>78</v>
      </c>
      <c r="H20" s="8">
        <f t="shared" si="0"/>
        <v>83</v>
      </c>
      <c r="I20" s="8">
        <f t="shared" si="1"/>
        <v>28.1927710843374</v>
      </c>
      <c r="J20" s="35">
        <v>3.38</v>
      </c>
      <c r="K20" s="8">
        <v>4</v>
      </c>
      <c r="L20" s="8">
        <f t="shared" si="2"/>
        <v>38.025</v>
      </c>
      <c r="M20" s="8">
        <v>0</v>
      </c>
      <c r="N20" s="8">
        <f t="shared" si="11"/>
        <v>17.495</v>
      </c>
      <c r="O20" s="8">
        <f t="shared" si="3"/>
        <v>0</v>
      </c>
      <c r="P20" s="8">
        <f t="shared" si="4"/>
        <v>38.025</v>
      </c>
      <c r="Q20" s="8">
        <v>30</v>
      </c>
      <c r="R20" s="8">
        <v>0.5</v>
      </c>
      <c r="S20" s="8">
        <f t="shared" si="5"/>
        <v>30.5</v>
      </c>
      <c r="T20" s="8">
        <f t="shared" si="6"/>
        <v>43.5</v>
      </c>
      <c r="U20" s="8">
        <f t="shared" si="7"/>
        <v>7.01149425287356</v>
      </c>
      <c r="V20" s="8">
        <f t="shared" si="8"/>
        <v>73.2292653372109</v>
      </c>
      <c r="W20" s="5">
        <f t="shared" si="9"/>
        <v>15</v>
      </c>
      <c r="X20" s="5">
        <v>16</v>
      </c>
      <c r="Y20" s="22">
        <f t="shared" si="10"/>
        <v>0.9375</v>
      </c>
    </row>
    <row r="21" ht="40.5" spans="1:25">
      <c r="A21" s="32" t="s">
        <v>371</v>
      </c>
      <c r="B21" s="32" t="s">
        <v>372</v>
      </c>
      <c r="C21" s="33" t="s">
        <v>222</v>
      </c>
      <c r="D21" s="34" t="s">
        <v>125</v>
      </c>
      <c r="E21" s="8">
        <v>68</v>
      </c>
      <c r="F21" s="8">
        <v>1</v>
      </c>
      <c r="G21" s="8">
        <f t="shared" si="12"/>
        <v>69</v>
      </c>
      <c r="H21" s="8">
        <f t="shared" si="0"/>
        <v>83</v>
      </c>
      <c r="I21" s="8">
        <f t="shared" si="1"/>
        <v>24.9397590361446</v>
      </c>
      <c r="J21" s="35">
        <v>3.27</v>
      </c>
      <c r="K21" s="8">
        <v>4</v>
      </c>
      <c r="L21" s="8">
        <f t="shared" si="2"/>
        <v>36.7875</v>
      </c>
      <c r="M21" s="8">
        <v>0</v>
      </c>
      <c r="N21" s="8">
        <f t="shared" si="11"/>
        <v>17.495</v>
      </c>
      <c r="O21" s="8">
        <f t="shared" si="3"/>
        <v>0</v>
      </c>
      <c r="P21" s="8">
        <f t="shared" si="4"/>
        <v>36.7875</v>
      </c>
      <c r="Q21" s="8">
        <v>30</v>
      </c>
      <c r="R21" s="8">
        <v>9.5</v>
      </c>
      <c r="S21" s="8">
        <f t="shared" si="5"/>
        <v>39.5</v>
      </c>
      <c r="T21" s="8">
        <f t="shared" si="6"/>
        <v>43.5</v>
      </c>
      <c r="U21" s="8">
        <f t="shared" si="7"/>
        <v>9.08045977011494</v>
      </c>
      <c r="V21" s="8">
        <f t="shared" si="8"/>
        <v>70.8077188062595</v>
      </c>
      <c r="W21" s="5">
        <f t="shared" si="9"/>
        <v>16</v>
      </c>
      <c r="X21" s="5">
        <v>16</v>
      </c>
      <c r="Y21" s="22">
        <f t="shared" si="10"/>
        <v>1</v>
      </c>
    </row>
  </sheetData>
  <sortState ref="A6:Y21">
    <sortCondition ref="W6:W21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zoomScale="55" zoomScaleNormal="55" workbookViewId="0">
      <selection activeCell="X30" sqref="X30"/>
    </sheetView>
  </sheetViews>
  <sheetFormatPr defaultColWidth="9" defaultRowHeight="20.25"/>
  <cols>
    <col min="1" max="1" width="11.2416666666667" style="1" customWidth="1"/>
    <col min="2" max="2" width="19.2833333333333" style="1" customWidth="1"/>
    <col min="3" max="3" width="9.75" style="1" customWidth="1"/>
    <col min="4" max="4" width="14.4583333333333" style="1" customWidth="1"/>
    <col min="5" max="25" width="15.625" style="1" customWidth="1"/>
  </cols>
  <sheetData>
    <row r="1" spans="1:25">
      <c r="A1" s="2" t="s">
        <v>215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6" t="s">
        <v>216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5"/>
      <c r="J4" s="5" t="s">
        <v>80</v>
      </c>
      <c r="K4" s="5"/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8" t="s">
        <v>9</v>
      </c>
      <c r="W4" s="5" t="s">
        <v>10</v>
      </c>
      <c r="X4" s="5" t="s">
        <v>11</v>
      </c>
      <c r="Y4" s="5" t="s">
        <v>12</v>
      </c>
    </row>
    <row r="5" ht="81" spans="1:25">
      <c r="A5" s="5"/>
      <c r="B5" s="5"/>
      <c r="C5" s="5"/>
      <c r="D5" s="5"/>
      <c r="E5" s="5" t="s">
        <v>13</v>
      </c>
      <c r="F5" s="5" t="s">
        <v>14</v>
      </c>
      <c r="G5" s="5" t="s">
        <v>15</v>
      </c>
      <c r="H5" s="5" t="s">
        <v>16</v>
      </c>
      <c r="I5" s="9" t="s">
        <v>17</v>
      </c>
      <c r="J5" s="5" t="s">
        <v>217</v>
      </c>
      <c r="K5" s="5" t="s">
        <v>218</v>
      </c>
      <c r="L5" s="8" t="s">
        <v>219</v>
      </c>
      <c r="M5" s="5" t="s">
        <v>20</v>
      </c>
      <c r="N5" s="5" t="s">
        <v>21</v>
      </c>
      <c r="O5" s="10" t="s">
        <v>22</v>
      </c>
      <c r="P5" s="8" t="s">
        <v>23</v>
      </c>
      <c r="Q5" s="5" t="s">
        <v>24</v>
      </c>
      <c r="R5" s="5" t="s">
        <v>25</v>
      </c>
      <c r="S5" s="5" t="s">
        <v>26</v>
      </c>
      <c r="T5" s="5" t="s">
        <v>27</v>
      </c>
      <c r="U5" s="10" t="s">
        <v>28</v>
      </c>
      <c r="V5" s="8"/>
      <c r="W5" s="5"/>
      <c r="X5" s="5"/>
      <c r="Y5" s="5"/>
    </row>
    <row r="6" spans="1:25">
      <c r="A6" s="11" t="s">
        <v>373</v>
      </c>
      <c r="B6" s="108" t="s">
        <v>374</v>
      </c>
      <c r="C6" s="12" t="s">
        <v>222</v>
      </c>
      <c r="D6" s="13" t="s">
        <v>375</v>
      </c>
      <c r="E6" s="14">
        <v>70</v>
      </c>
      <c r="F6" s="14">
        <v>18</v>
      </c>
      <c r="G6" s="14">
        <f t="shared" ref="G6:G21" si="0">E6+F6</f>
        <v>88</v>
      </c>
      <c r="H6" s="14">
        <f t="shared" ref="H6:H21" si="1">MAX($G$6:$G$21)</f>
        <v>88</v>
      </c>
      <c r="I6" s="14">
        <f t="shared" ref="I6:I21" si="2">G6/H6*30</f>
        <v>30</v>
      </c>
      <c r="J6" s="15">
        <v>4.06</v>
      </c>
      <c r="K6" s="14">
        <v>4.06</v>
      </c>
      <c r="L6" s="14">
        <f t="shared" ref="L6:L21" si="3">J6/K6*45</f>
        <v>45</v>
      </c>
      <c r="M6" s="14">
        <v>14</v>
      </c>
      <c r="N6" s="14">
        <f t="shared" ref="N6:N21" si="4">MAX($M$6:$M$21)</f>
        <v>14</v>
      </c>
      <c r="O6" s="14">
        <f t="shared" ref="O6:O21" si="5">M6/N6*15</f>
        <v>15</v>
      </c>
      <c r="P6" s="14">
        <f t="shared" ref="P6:P21" si="6">L6+O6</f>
        <v>60</v>
      </c>
      <c r="Q6" s="14">
        <v>30</v>
      </c>
      <c r="R6" s="14">
        <v>1.5</v>
      </c>
      <c r="S6" s="14">
        <f t="shared" ref="S6:S21" si="7">Q6+R6</f>
        <v>31.5</v>
      </c>
      <c r="T6" s="14">
        <f t="shared" ref="T6:T21" si="8">MAX($S$6:$S$21)</f>
        <v>38</v>
      </c>
      <c r="U6" s="14">
        <f t="shared" ref="U6:U21" si="9">S6/T6*10</f>
        <v>8.28947368421053</v>
      </c>
      <c r="V6" s="14">
        <f t="shared" ref="V6:V21" si="10">SUM(I6+P6+U6)</f>
        <v>98.2894736842105</v>
      </c>
      <c r="W6" s="13">
        <f t="shared" ref="W6:W21" si="11">RANK(V6,$V$6:$V$29,0)</f>
        <v>1</v>
      </c>
      <c r="X6" s="16">
        <v>16</v>
      </c>
      <c r="Y6" s="17">
        <f t="shared" ref="Y6:Y21" si="12">W6/X6</f>
        <v>0.0625</v>
      </c>
    </row>
    <row r="7" spans="1:25">
      <c r="A7" s="18" t="s">
        <v>376</v>
      </c>
      <c r="B7" s="109" t="s">
        <v>377</v>
      </c>
      <c r="C7" s="19" t="s">
        <v>222</v>
      </c>
      <c r="D7" s="20" t="s">
        <v>375</v>
      </c>
      <c r="E7" s="8">
        <v>70</v>
      </c>
      <c r="F7" s="8">
        <v>14</v>
      </c>
      <c r="G7" s="8">
        <f>E7+F7</f>
        <v>84</v>
      </c>
      <c r="H7" s="8">
        <f>MAX($G$6:$G$21)</f>
        <v>88</v>
      </c>
      <c r="I7" s="8">
        <f>G7/H7*30</f>
        <v>28.6363636363636</v>
      </c>
      <c r="J7" s="21">
        <v>3.98</v>
      </c>
      <c r="K7" s="8">
        <v>4.06</v>
      </c>
      <c r="L7" s="8">
        <f>J7/K7*45</f>
        <v>44.1133004926108</v>
      </c>
      <c r="M7" s="8">
        <v>7</v>
      </c>
      <c r="N7" s="8">
        <f>MAX($M$6:$M$21)</f>
        <v>14</v>
      </c>
      <c r="O7" s="8">
        <f>M7/N7*15</f>
        <v>7.5</v>
      </c>
      <c r="P7" s="8">
        <f>L7+O7</f>
        <v>51.6133004926108</v>
      </c>
      <c r="Q7" s="8">
        <v>30</v>
      </c>
      <c r="R7" s="8">
        <v>3</v>
      </c>
      <c r="S7" s="8">
        <f>Q7+R7</f>
        <v>33</v>
      </c>
      <c r="T7" s="8">
        <f>MAX($S$6:$S$21)</f>
        <v>38</v>
      </c>
      <c r="U7" s="8">
        <f>S7/T7*10</f>
        <v>8.68421052631579</v>
      </c>
      <c r="V7" s="8">
        <f>SUM(I7+P7+U7)</f>
        <v>88.9338746552903</v>
      </c>
      <c r="W7" s="20">
        <f>RANK(V7,$V$6:$V$29,0)</f>
        <v>2</v>
      </c>
      <c r="X7" s="5">
        <v>16</v>
      </c>
      <c r="Y7" s="22">
        <f>W7/X7</f>
        <v>0.125</v>
      </c>
    </row>
    <row r="8" spans="1:25">
      <c r="A8" s="18" t="s">
        <v>378</v>
      </c>
      <c r="B8" s="109" t="s">
        <v>379</v>
      </c>
      <c r="C8" s="19" t="s">
        <v>222</v>
      </c>
      <c r="D8" s="20" t="s">
        <v>375</v>
      </c>
      <c r="E8" s="8">
        <v>70</v>
      </c>
      <c r="F8" s="8">
        <v>8.69</v>
      </c>
      <c r="G8" s="8">
        <f>E8+F8</f>
        <v>78.69</v>
      </c>
      <c r="H8" s="8">
        <f>MAX($G$6:$G$21)</f>
        <v>88</v>
      </c>
      <c r="I8" s="8">
        <f>G8/H8*30</f>
        <v>26.8261363636364</v>
      </c>
      <c r="J8" s="21">
        <v>3.85</v>
      </c>
      <c r="K8" s="8">
        <v>4.06</v>
      </c>
      <c r="L8" s="8">
        <f>J8/K8*45</f>
        <v>42.6724137931035</v>
      </c>
      <c r="M8" s="8">
        <v>7.5</v>
      </c>
      <c r="N8" s="8">
        <f>MAX($M$6:$M$21)</f>
        <v>14</v>
      </c>
      <c r="O8" s="8">
        <f>M8/N8*15</f>
        <v>8.03571428571428</v>
      </c>
      <c r="P8" s="8">
        <f>L8+O8</f>
        <v>50.7081280788177</v>
      </c>
      <c r="Q8" s="8">
        <v>30</v>
      </c>
      <c r="R8" s="8">
        <v>2</v>
      </c>
      <c r="S8" s="8">
        <f>Q8+R8</f>
        <v>32</v>
      </c>
      <c r="T8" s="8">
        <f>MAX($S$6:$S$21)</f>
        <v>38</v>
      </c>
      <c r="U8" s="8">
        <f>S8/T8*10</f>
        <v>8.42105263157895</v>
      </c>
      <c r="V8" s="8">
        <f>SUM(I8+P8+U8)</f>
        <v>85.955317074033</v>
      </c>
      <c r="W8" s="20">
        <f>RANK(V8,$V$6:$V$29,0)</f>
        <v>3</v>
      </c>
      <c r="X8" s="5">
        <v>16</v>
      </c>
      <c r="Y8" s="22">
        <f>W8/X8</f>
        <v>0.1875</v>
      </c>
    </row>
    <row r="9" spans="1:25">
      <c r="A9" s="18" t="s">
        <v>380</v>
      </c>
      <c r="B9" s="109" t="s">
        <v>381</v>
      </c>
      <c r="C9" s="19" t="s">
        <v>222</v>
      </c>
      <c r="D9" s="20" t="s">
        <v>375</v>
      </c>
      <c r="E9" s="8">
        <v>70</v>
      </c>
      <c r="F9" s="8">
        <v>5.5</v>
      </c>
      <c r="G9" s="8">
        <f>E9+F9</f>
        <v>75.5</v>
      </c>
      <c r="H9" s="8">
        <f>MAX($G$6:$G$21)</f>
        <v>88</v>
      </c>
      <c r="I9" s="8">
        <f>G9/H9*30</f>
        <v>25.7386363636364</v>
      </c>
      <c r="J9" s="21">
        <v>3.88</v>
      </c>
      <c r="K9" s="8">
        <v>4.06</v>
      </c>
      <c r="L9" s="8">
        <f>J9/K9*45</f>
        <v>43.0049261083744</v>
      </c>
      <c r="M9" s="8">
        <v>6.7</v>
      </c>
      <c r="N9" s="8">
        <f>MAX($M$6:$M$21)</f>
        <v>14</v>
      </c>
      <c r="O9" s="8">
        <f>M9/N9*15</f>
        <v>7.17857142857143</v>
      </c>
      <c r="P9" s="8">
        <f>L9+O9</f>
        <v>50.1834975369458</v>
      </c>
      <c r="Q9" s="8">
        <v>30</v>
      </c>
      <c r="R9" s="8">
        <v>6</v>
      </c>
      <c r="S9" s="8">
        <f>Q9+R9</f>
        <v>36</v>
      </c>
      <c r="T9" s="8">
        <f>MAX($S$6:$S$21)</f>
        <v>38</v>
      </c>
      <c r="U9" s="8">
        <f>S9/T9*10</f>
        <v>9.47368421052632</v>
      </c>
      <c r="V9" s="8">
        <f>SUM(I9+P9+U9)</f>
        <v>85.3958181111085</v>
      </c>
      <c r="W9" s="20">
        <f>RANK(V9,$V$6:$V$29,0)</f>
        <v>4</v>
      </c>
      <c r="X9" s="5">
        <v>16</v>
      </c>
      <c r="Y9" s="22">
        <f>W9/X9</f>
        <v>0.25</v>
      </c>
    </row>
    <row r="10" spans="1:25">
      <c r="A10" s="18" t="s">
        <v>382</v>
      </c>
      <c r="B10" s="109" t="s">
        <v>383</v>
      </c>
      <c r="C10" s="19" t="s">
        <v>222</v>
      </c>
      <c r="D10" s="20" t="s">
        <v>375</v>
      </c>
      <c r="E10" s="8">
        <v>70</v>
      </c>
      <c r="F10" s="8">
        <v>4.95</v>
      </c>
      <c r="G10" s="8">
        <f t="shared" si="0"/>
        <v>74.95</v>
      </c>
      <c r="H10" s="8">
        <f t="shared" si="1"/>
        <v>88</v>
      </c>
      <c r="I10" s="8">
        <f t="shared" si="2"/>
        <v>25.5511363636364</v>
      </c>
      <c r="J10" s="21">
        <v>3.79</v>
      </c>
      <c r="K10" s="8">
        <v>4.06</v>
      </c>
      <c r="L10" s="8">
        <f t="shared" si="3"/>
        <v>42.0073891625616</v>
      </c>
      <c r="M10" s="8">
        <v>1.8</v>
      </c>
      <c r="N10" s="8">
        <f t="shared" si="4"/>
        <v>14</v>
      </c>
      <c r="O10" s="8">
        <f t="shared" si="5"/>
        <v>1.92857142857143</v>
      </c>
      <c r="P10" s="8">
        <f t="shared" si="6"/>
        <v>43.935960591133</v>
      </c>
      <c r="Q10" s="8">
        <v>30</v>
      </c>
      <c r="R10" s="8">
        <v>8</v>
      </c>
      <c r="S10" s="8">
        <f t="shared" si="7"/>
        <v>38</v>
      </c>
      <c r="T10" s="8">
        <f t="shared" si="8"/>
        <v>38</v>
      </c>
      <c r="U10" s="8">
        <f t="shared" si="9"/>
        <v>10</v>
      </c>
      <c r="V10" s="8">
        <f t="shared" si="10"/>
        <v>79.4870969547694</v>
      </c>
      <c r="W10" s="20">
        <f t="shared" si="11"/>
        <v>5</v>
      </c>
      <c r="X10" s="5">
        <v>16</v>
      </c>
      <c r="Y10" s="22">
        <f t="shared" si="12"/>
        <v>0.3125</v>
      </c>
    </row>
    <row r="11" spans="1:25">
      <c r="A11" s="18" t="s">
        <v>384</v>
      </c>
      <c r="B11" s="109" t="s">
        <v>385</v>
      </c>
      <c r="C11" s="19" t="s">
        <v>222</v>
      </c>
      <c r="D11" s="20" t="s">
        <v>375</v>
      </c>
      <c r="E11" s="8">
        <v>70</v>
      </c>
      <c r="F11" s="8">
        <v>4.56</v>
      </c>
      <c r="G11" s="8">
        <f>E11+F11</f>
        <v>74.56</v>
      </c>
      <c r="H11" s="8">
        <f>MAX($G$6:$G$21)</f>
        <v>88</v>
      </c>
      <c r="I11" s="8">
        <f>G11/H11*30</f>
        <v>25.4181818181818</v>
      </c>
      <c r="J11" s="21">
        <v>3.9</v>
      </c>
      <c r="K11" s="8">
        <v>4.06</v>
      </c>
      <c r="L11" s="8">
        <f>J11/K11*45</f>
        <v>43.2266009852217</v>
      </c>
      <c r="M11" s="8">
        <v>2</v>
      </c>
      <c r="N11" s="8">
        <f>MAX($M$6:$M$21)</f>
        <v>14</v>
      </c>
      <c r="O11" s="8">
        <f>M11/N11*15</f>
        <v>2.14285714285714</v>
      </c>
      <c r="P11" s="8">
        <f>L11+O11</f>
        <v>45.3694581280788</v>
      </c>
      <c r="Q11" s="8">
        <v>30</v>
      </c>
      <c r="R11" s="8">
        <v>1.5</v>
      </c>
      <c r="S11" s="8">
        <f>Q11+R11</f>
        <v>31.5</v>
      </c>
      <c r="T11" s="8">
        <f>MAX($S$6:$S$21)</f>
        <v>38</v>
      </c>
      <c r="U11" s="8">
        <f>S11/T11*10</f>
        <v>8.28947368421053</v>
      </c>
      <c r="V11" s="8">
        <f>SUM(I11+P11+U11)</f>
        <v>79.0771136304712</v>
      </c>
      <c r="W11" s="20">
        <f>RANK(V11,$V$6:$V$29,0)</f>
        <v>6</v>
      </c>
      <c r="X11" s="5">
        <v>16</v>
      </c>
      <c r="Y11" s="22">
        <f>W11/X11</f>
        <v>0.375</v>
      </c>
    </row>
    <row r="12" spans="1:25">
      <c r="A12" s="18" t="s">
        <v>386</v>
      </c>
      <c r="B12" s="109" t="s">
        <v>387</v>
      </c>
      <c r="C12" s="19" t="s">
        <v>222</v>
      </c>
      <c r="D12" s="20" t="s">
        <v>375</v>
      </c>
      <c r="E12" s="8">
        <v>70</v>
      </c>
      <c r="F12" s="8">
        <v>1.44</v>
      </c>
      <c r="G12" s="8">
        <f>E12+F12</f>
        <v>71.44</v>
      </c>
      <c r="H12" s="8">
        <f>MAX($G$6:$G$21)</f>
        <v>88</v>
      </c>
      <c r="I12" s="8">
        <f>G12/H12*30</f>
        <v>24.3545454545455</v>
      </c>
      <c r="J12" s="21">
        <v>3.99</v>
      </c>
      <c r="K12" s="8">
        <v>4.06</v>
      </c>
      <c r="L12" s="8">
        <f>J12/K12*45</f>
        <v>44.2241379310345</v>
      </c>
      <c r="M12" s="8">
        <v>0.75</v>
      </c>
      <c r="N12" s="8">
        <f>MAX($M$6:$M$21)</f>
        <v>14</v>
      </c>
      <c r="O12" s="8">
        <f>M12/N12*15</f>
        <v>0.803571428571428</v>
      </c>
      <c r="P12" s="8">
        <f>L12+O12</f>
        <v>45.0277093596059</v>
      </c>
      <c r="Q12" s="8">
        <v>30</v>
      </c>
      <c r="R12" s="8">
        <v>0.5</v>
      </c>
      <c r="S12" s="8">
        <f>Q12+R12</f>
        <v>30.5</v>
      </c>
      <c r="T12" s="8">
        <f>MAX($S$6:$S$21)</f>
        <v>38</v>
      </c>
      <c r="U12" s="8">
        <f>S12/T12*10</f>
        <v>8.02631578947368</v>
      </c>
      <c r="V12" s="8">
        <f>SUM(I12+P12+U12)</f>
        <v>77.4085706036251</v>
      </c>
      <c r="W12" s="20">
        <f>RANK(V12,$V$6:$V$29,0)</f>
        <v>7</v>
      </c>
      <c r="X12" s="5">
        <v>16</v>
      </c>
      <c r="Y12" s="22">
        <f>W12/X12</f>
        <v>0.4375</v>
      </c>
    </row>
    <row r="13" spans="1:25">
      <c r="A13" s="18" t="s">
        <v>388</v>
      </c>
      <c r="B13" s="109" t="s">
        <v>389</v>
      </c>
      <c r="C13" s="19" t="s">
        <v>222</v>
      </c>
      <c r="D13" s="20" t="s">
        <v>375</v>
      </c>
      <c r="E13" s="8">
        <v>69</v>
      </c>
      <c r="F13" s="8">
        <v>4</v>
      </c>
      <c r="G13" s="8">
        <f>E13+F13</f>
        <v>73</v>
      </c>
      <c r="H13" s="8">
        <f>MAX($G$6:$G$21)</f>
        <v>88</v>
      </c>
      <c r="I13" s="8">
        <f>G13/H13*30</f>
        <v>24.8863636363636</v>
      </c>
      <c r="J13" s="21">
        <v>3.82</v>
      </c>
      <c r="K13" s="8">
        <v>4.06</v>
      </c>
      <c r="L13" s="8">
        <f>J13/K13*45</f>
        <v>42.3399014778325</v>
      </c>
      <c r="M13" s="8">
        <v>2</v>
      </c>
      <c r="N13" s="8">
        <f>MAX($M$6:$M$21)</f>
        <v>14</v>
      </c>
      <c r="O13" s="8">
        <f>M13/N13*15</f>
        <v>2.14285714285714</v>
      </c>
      <c r="P13" s="8">
        <f>L13+O13</f>
        <v>44.4827586206897</v>
      </c>
      <c r="Q13" s="8">
        <v>30</v>
      </c>
      <c r="R13" s="8">
        <v>0.5</v>
      </c>
      <c r="S13" s="8">
        <f>Q13+R13</f>
        <v>30.5</v>
      </c>
      <c r="T13" s="8">
        <f>MAX($S$6:$S$21)</f>
        <v>38</v>
      </c>
      <c r="U13" s="8">
        <f>S13/T13*10</f>
        <v>8.02631578947368</v>
      </c>
      <c r="V13" s="8">
        <f>SUM(I13+P13+U13)</f>
        <v>77.395438046527</v>
      </c>
      <c r="W13" s="20">
        <f>RANK(V13,$V$6:$V$29,0)</f>
        <v>8</v>
      </c>
      <c r="X13" s="5">
        <v>16</v>
      </c>
      <c r="Y13" s="22">
        <f>W13/X13</f>
        <v>0.5</v>
      </c>
    </row>
    <row r="14" spans="1:25">
      <c r="A14" s="18" t="s">
        <v>390</v>
      </c>
      <c r="B14" s="109" t="s">
        <v>391</v>
      </c>
      <c r="C14" s="19" t="s">
        <v>222</v>
      </c>
      <c r="D14" s="20" t="s">
        <v>375</v>
      </c>
      <c r="E14" s="8">
        <v>70</v>
      </c>
      <c r="F14" s="8">
        <v>1.44</v>
      </c>
      <c r="G14" s="8">
        <f>E14+F14</f>
        <v>71.44</v>
      </c>
      <c r="H14" s="8">
        <f>MAX($G$6:$G$21)</f>
        <v>88</v>
      </c>
      <c r="I14" s="8">
        <f>G14/H14*30</f>
        <v>24.3545454545455</v>
      </c>
      <c r="J14" s="21">
        <v>3.86</v>
      </c>
      <c r="K14" s="8">
        <v>4.06</v>
      </c>
      <c r="L14" s="8">
        <f>J14/K14*45</f>
        <v>42.7832512315271</v>
      </c>
      <c r="M14" s="8">
        <v>0.5</v>
      </c>
      <c r="N14" s="8">
        <f>MAX($M$6:$M$21)</f>
        <v>14</v>
      </c>
      <c r="O14" s="8">
        <f>M14/N14*15</f>
        <v>0.535714285714286</v>
      </c>
      <c r="P14" s="8">
        <f>L14+O14</f>
        <v>43.3189655172414</v>
      </c>
      <c r="Q14" s="8">
        <v>30</v>
      </c>
      <c r="R14" s="8">
        <v>3</v>
      </c>
      <c r="S14" s="8">
        <f>Q14+R14</f>
        <v>33</v>
      </c>
      <c r="T14" s="8">
        <f>MAX($S$6:$S$21)</f>
        <v>38</v>
      </c>
      <c r="U14" s="8">
        <f>S14/T14*10</f>
        <v>8.68421052631579</v>
      </c>
      <c r="V14" s="8">
        <f>SUM(I14+P14+U14)</f>
        <v>76.3577214981026</v>
      </c>
      <c r="W14" s="20">
        <f>RANK(V14,$V$6:$V$29,0)</f>
        <v>9</v>
      </c>
      <c r="X14" s="5">
        <v>16</v>
      </c>
      <c r="Y14" s="22">
        <f>W14/X14</f>
        <v>0.5625</v>
      </c>
    </row>
    <row r="15" spans="1:25">
      <c r="A15" s="18" t="s">
        <v>392</v>
      </c>
      <c r="B15" s="109" t="s">
        <v>393</v>
      </c>
      <c r="C15" s="19" t="s">
        <v>222</v>
      </c>
      <c r="D15" s="20" t="s">
        <v>375</v>
      </c>
      <c r="E15" s="8">
        <v>70</v>
      </c>
      <c r="F15" s="8">
        <v>-1</v>
      </c>
      <c r="G15" s="8">
        <f t="shared" si="0"/>
        <v>69</v>
      </c>
      <c r="H15" s="8">
        <f t="shared" si="1"/>
        <v>88</v>
      </c>
      <c r="I15" s="8">
        <f t="shared" si="2"/>
        <v>23.5227272727273</v>
      </c>
      <c r="J15" s="21">
        <v>4</v>
      </c>
      <c r="K15" s="8">
        <v>4.06</v>
      </c>
      <c r="L15" s="8">
        <f t="shared" si="3"/>
        <v>44.3349753694581</v>
      </c>
      <c r="M15" s="8">
        <v>0</v>
      </c>
      <c r="N15" s="8">
        <f t="shared" si="4"/>
        <v>14</v>
      </c>
      <c r="O15" s="8">
        <f t="shared" si="5"/>
        <v>0</v>
      </c>
      <c r="P15" s="8">
        <f t="shared" si="6"/>
        <v>44.3349753694581</v>
      </c>
      <c r="Q15" s="8">
        <v>30</v>
      </c>
      <c r="R15" s="8">
        <v>0</v>
      </c>
      <c r="S15" s="8">
        <f t="shared" si="7"/>
        <v>30</v>
      </c>
      <c r="T15" s="8">
        <f t="shared" si="8"/>
        <v>38</v>
      </c>
      <c r="U15" s="8">
        <f t="shared" si="9"/>
        <v>7.89473684210526</v>
      </c>
      <c r="V15" s="8">
        <f t="shared" si="10"/>
        <v>75.7524394842907</v>
      </c>
      <c r="W15" s="20">
        <f t="shared" si="11"/>
        <v>10</v>
      </c>
      <c r="X15" s="5">
        <v>16</v>
      </c>
      <c r="Y15" s="22">
        <f t="shared" si="12"/>
        <v>0.625</v>
      </c>
    </row>
    <row r="16" spans="1:25">
      <c r="A16" s="18" t="s">
        <v>394</v>
      </c>
      <c r="B16" s="109" t="s">
        <v>395</v>
      </c>
      <c r="C16" s="19" t="s">
        <v>222</v>
      </c>
      <c r="D16" s="20" t="s">
        <v>375</v>
      </c>
      <c r="E16" s="8">
        <v>70</v>
      </c>
      <c r="F16" s="8">
        <v>-2</v>
      </c>
      <c r="G16" s="8">
        <f t="shared" si="0"/>
        <v>68</v>
      </c>
      <c r="H16" s="8">
        <f t="shared" si="1"/>
        <v>88</v>
      </c>
      <c r="I16" s="8">
        <f t="shared" si="2"/>
        <v>23.1818181818182</v>
      </c>
      <c r="J16" s="21">
        <v>3.96</v>
      </c>
      <c r="K16" s="8">
        <v>4.06</v>
      </c>
      <c r="L16" s="8">
        <f t="shared" si="3"/>
        <v>43.8916256157636</v>
      </c>
      <c r="M16" s="8">
        <v>0.5</v>
      </c>
      <c r="N16" s="8">
        <f t="shared" si="4"/>
        <v>14</v>
      </c>
      <c r="O16" s="8">
        <f t="shared" si="5"/>
        <v>0.535714285714286</v>
      </c>
      <c r="P16" s="8">
        <f t="shared" si="6"/>
        <v>44.4273399014778</v>
      </c>
      <c r="Q16" s="8">
        <v>30</v>
      </c>
      <c r="R16" s="8">
        <v>0.5</v>
      </c>
      <c r="S16" s="8">
        <f t="shared" si="7"/>
        <v>30.5</v>
      </c>
      <c r="T16" s="8">
        <f t="shared" si="8"/>
        <v>38</v>
      </c>
      <c r="U16" s="8">
        <f t="shared" si="9"/>
        <v>8.02631578947368</v>
      </c>
      <c r="V16" s="8">
        <f t="shared" si="10"/>
        <v>75.6354738727697</v>
      </c>
      <c r="W16" s="20">
        <f t="shared" si="11"/>
        <v>11</v>
      </c>
      <c r="X16" s="5">
        <v>16</v>
      </c>
      <c r="Y16" s="22">
        <f t="shared" si="12"/>
        <v>0.6875</v>
      </c>
    </row>
    <row r="17" spans="1:25">
      <c r="A17" s="18" t="s">
        <v>396</v>
      </c>
      <c r="B17" s="109" t="s">
        <v>397</v>
      </c>
      <c r="C17" s="19" t="s">
        <v>222</v>
      </c>
      <c r="D17" s="20" t="s">
        <v>375</v>
      </c>
      <c r="E17" s="8">
        <v>70</v>
      </c>
      <c r="F17" s="8">
        <v>1.19</v>
      </c>
      <c r="G17" s="8">
        <f t="shared" si="0"/>
        <v>71.19</v>
      </c>
      <c r="H17" s="8">
        <f t="shared" si="1"/>
        <v>88</v>
      </c>
      <c r="I17" s="8">
        <f t="shared" si="2"/>
        <v>24.2693181818182</v>
      </c>
      <c r="J17" s="21">
        <v>3.75</v>
      </c>
      <c r="K17" s="8">
        <v>4.06</v>
      </c>
      <c r="L17" s="8">
        <f t="shared" si="3"/>
        <v>41.564039408867</v>
      </c>
      <c r="M17" s="8">
        <v>0.5</v>
      </c>
      <c r="N17" s="8">
        <f t="shared" si="4"/>
        <v>14</v>
      </c>
      <c r="O17" s="8">
        <f t="shared" si="5"/>
        <v>0.535714285714286</v>
      </c>
      <c r="P17" s="8">
        <f t="shared" si="6"/>
        <v>42.0997536945813</v>
      </c>
      <c r="Q17" s="8">
        <v>30</v>
      </c>
      <c r="R17" s="8">
        <v>0.5</v>
      </c>
      <c r="S17" s="8">
        <f t="shared" si="7"/>
        <v>30.5</v>
      </c>
      <c r="T17" s="8">
        <f t="shared" si="8"/>
        <v>38</v>
      </c>
      <c r="U17" s="8">
        <f t="shared" si="9"/>
        <v>8.02631578947368</v>
      </c>
      <c r="V17" s="8">
        <f t="shared" si="10"/>
        <v>74.3953876658731</v>
      </c>
      <c r="W17" s="20">
        <f t="shared" si="11"/>
        <v>12</v>
      </c>
      <c r="X17" s="5">
        <v>16</v>
      </c>
      <c r="Y17" s="22">
        <f t="shared" si="12"/>
        <v>0.75</v>
      </c>
    </row>
    <row r="18" spans="1:25">
      <c r="A18" s="18" t="s">
        <v>398</v>
      </c>
      <c r="B18" s="109" t="s">
        <v>399</v>
      </c>
      <c r="C18" s="19" t="s">
        <v>222</v>
      </c>
      <c r="D18" s="20" t="s">
        <v>375</v>
      </c>
      <c r="E18" s="8">
        <v>70</v>
      </c>
      <c r="F18" s="8">
        <v>-0.75</v>
      </c>
      <c r="G18" s="8">
        <f t="shared" si="0"/>
        <v>69.25</v>
      </c>
      <c r="H18" s="8">
        <f t="shared" si="1"/>
        <v>88</v>
      </c>
      <c r="I18" s="8">
        <f t="shared" si="2"/>
        <v>23.6079545454545</v>
      </c>
      <c r="J18" s="21">
        <v>3.72</v>
      </c>
      <c r="K18" s="8">
        <v>4.06</v>
      </c>
      <c r="L18" s="8">
        <f t="shared" si="3"/>
        <v>41.2315270935961</v>
      </c>
      <c r="M18" s="8">
        <v>0</v>
      </c>
      <c r="N18" s="8">
        <f t="shared" si="4"/>
        <v>14</v>
      </c>
      <c r="O18" s="8">
        <f t="shared" si="5"/>
        <v>0</v>
      </c>
      <c r="P18" s="8">
        <f t="shared" si="6"/>
        <v>41.2315270935961</v>
      </c>
      <c r="Q18" s="8">
        <v>30</v>
      </c>
      <c r="R18" s="8">
        <v>0</v>
      </c>
      <c r="S18" s="8">
        <f t="shared" si="7"/>
        <v>30</v>
      </c>
      <c r="T18" s="8">
        <f t="shared" si="8"/>
        <v>38</v>
      </c>
      <c r="U18" s="8">
        <f t="shared" si="9"/>
        <v>7.89473684210526</v>
      </c>
      <c r="V18" s="8">
        <f t="shared" si="10"/>
        <v>72.7342184811559</v>
      </c>
      <c r="W18" s="20">
        <f t="shared" si="11"/>
        <v>13</v>
      </c>
      <c r="X18" s="5">
        <v>16</v>
      </c>
      <c r="Y18" s="22">
        <f t="shared" si="12"/>
        <v>0.8125</v>
      </c>
    </row>
    <row r="19" spans="1:25">
      <c r="A19" s="18" t="s">
        <v>400</v>
      </c>
      <c r="B19" s="109" t="s">
        <v>401</v>
      </c>
      <c r="C19" s="19" t="s">
        <v>222</v>
      </c>
      <c r="D19" s="20" t="s">
        <v>375</v>
      </c>
      <c r="E19" s="8">
        <v>70</v>
      </c>
      <c r="F19" s="8">
        <v>0</v>
      </c>
      <c r="G19" s="8">
        <f t="shared" si="0"/>
        <v>70</v>
      </c>
      <c r="H19" s="8">
        <f t="shared" si="1"/>
        <v>88</v>
      </c>
      <c r="I19" s="8">
        <f t="shared" si="2"/>
        <v>23.8636363636364</v>
      </c>
      <c r="J19" s="21">
        <v>3.63</v>
      </c>
      <c r="K19" s="8">
        <v>4.06</v>
      </c>
      <c r="L19" s="8">
        <f t="shared" si="3"/>
        <v>40.2339901477833</v>
      </c>
      <c r="M19" s="8">
        <v>0</v>
      </c>
      <c r="N19" s="8">
        <f t="shared" si="4"/>
        <v>14</v>
      </c>
      <c r="O19" s="8">
        <f t="shared" si="5"/>
        <v>0</v>
      </c>
      <c r="P19" s="8">
        <f t="shared" si="6"/>
        <v>40.2339901477833</v>
      </c>
      <c r="Q19" s="8">
        <v>30</v>
      </c>
      <c r="R19" s="8">
        <v>0</v>
      </c>
      <c r="S19" s="8">
        <f t="shared" si="7"/>
        <v>30</v>
      </c>
      <c r="T19" s="8">
        <f t="shared" si="8"/>
        <v>38</v>
      </c>
      <c r="U19" s="8">
        <f t="shared" si="9"/>
        <v>7.89473684210526</v>
      </c>
      <c r="V19" s="8">
        <f t="shared" si="10"/>
        <v>71.9923633535249</v>
      </c>
      <c r="W19" s="20">
        <f t="shared" si="11"/>
        <v>14</v>
      </c>
      <c r="X19" s="5">
        <v>16</v>
      </c>
      <c r="Y19" s="22">
        <f t="shared" si="12"/>
        <v>0.875</v>
      </c>
    </row>
    <row r="20" spans="1:25">
      <c r="A20" s="18" t="s">
        <v>402</v>
      </c>
      <c r="B20" s="109" t="s">
        <v>403</v>
      </c>
      <c r="C20" s="19" t="s">
        <v>222</v>
      </c>
      <c r="D20" s="20" t="s">
        <v>375</v>
      </c>
      <c r="E20" s="8">
        <v>70</v>
      </c>
      <c r="F20" s="8">
        <v>-2</v>
      </c>
      <c r="G20" s="8">
        <f t="shared" si="0"/>
        <v>68</v>
      </c>
      <c r="H20" s="8">
        <f t="shared" si="1"/>
        <v>88</v>
      </c>
      <c r="I20" s="8">
        <f t="shared" si="2"/>
        <v>23.1818181818182</v>
      </c>
      <c r="J20" s="21">
        <v>3.52</v>
      </c>
      <c r="K20" s="8">
        <v>4.06</v>
      </c>
      <c r="L20" s="8">
        <f t="shared" si="3"/>
        <v>39.0147783251232</v>
      </c>
      <c r="M20" s="8">
        <v>0.5</v>
      </c>
      <c r="N20" s="8">
        <f t="shared" si="4"/>
        <v>14</v>
      </c>
      <c r="O20" s="8">
        <f t="shared" si="5"/>
        <v>0.535714285714286</v>
      </c>
      <c r="P20" s="8">
        <f t="shared" si="6"/>
        <v>39.5504926108374</v>
      </c>
      <c r="Q20" s="8">
        <v>30</v>
      </c>
      <c r="R20" s="8">
        <v>0</v>
      </c>
      <c r="S20" s="8">
        <f t="shared" si="7"/>
        <v>30</v>
      </c>
      <c r="T20" s="8">
        <f t="shared" si="8"/>
        <v>38</v>
      </c>
      <c r="U20" s="8">
        <f t="shared" si="9"/>
        <v>7.89473684210526</v>
      </c>
      <c r="V20" s="8">
        <f t="shared" si="10"/>
        <v>70.6270476347609</v>
      </c>
      <c r="W20" s="20">
        <f t="shared" si="11"/>
        <v>15</v>
      </c>
      <c r="X20" s="5">
        <v>16</v>
      </c>
      <c r="Y20" s="22">
        <f t="shared" si="12"/>
        <v>0.9375</v>
      </c>
    </row>
    <row r="21" spans="1:25">
      <c r="A21" s="18" t="s">
        <v>404</v>
      </c>
      <c r="B21" s="109" t="s">
        <v>405</v>
      </c>
      <c r="C21" s="19" t="s">
        <v>222</v>
      </c>
      <c r="D21" s="20" t="s">
        <v>375</v>
      </c>
      <c r="E21" s="8">
        <v>70</v>
      </c>
      <c r="F21" s="8">
        <v>-5</v>
      </c>
      <c r="G21" s="8">
        <f t="shared" si="0"/>
        <v>65</v>
      </c>
      <c r="H21" s="8">
        <f t="shared" si="1"/>
        <v>88</v>
      </c>
      <c r="I21" s="8">
        <f t="shared" si="2"/>
        <v>22.1590909090909</v>
      </c>
      <c r="J21" s="21">
        <v>3.49</v>
      </c>
      <c r="K21" s="8">
        <v>4.06</v>
      </c>
      <c r="L21" s="8">
        <f t="shared" si="3"/>
        <v>38.6822660098522</v>
      </c>
      <c r="M21" s="8">
        <v>0</v>
      </c>
      <c r="N21" s="8">
        <f t="shared" si="4"/>
        <v>14</v>
      </c>
      <c r="O21" s="8">
        <f t="shared" si="5"/>
        <v>0</v>
      </c>
      <c r="P21" s="8">
        <f t="shared" si="6"/>
        <v>38.6822660098522</v>
      </c>
      <c r="Q21" s="8">
        <v>30</v>
      </c>
      <c r="R21" s="8">
        <v>0</v>
      </c>
      <c r="S21" s="8">
        <f t="shared" si="7"/>
        <v>30</v>
      </c>
      <c r="T21" s="8">
        <f t="shared" si="8"/>
        <v>38</v>
      </c>
      <c r="U21" s="8">
        <f t="shared" si="9"/>
        <v>7.89473684210526</v>
      </c>
      <c r="V21" s="8">
        <f t="shared" si="10"/>
        <v>68.7360937610484</v>
      </c>
      <c r="W21" s="20">
        <f t="shared" si="11"/>
        <v>16</v>
      </c>
      <c r="X21" s="5">
        <v>16</v>
      </c>
      <c r="Y21" s="22">
        <f t="shared" si="12"/>
        <v>1</v>
      </c>
    </row>
  </sheetData>
  <sortState ref="A7:Y21">
    <sortCondition ref="W7:W21"/>
  </sortState>
  <mergeCells count="14">
    <mergeCell ref="A1:Y1"/>
    <mergeCell ref="A2:Y2"/>
    <mergeCell ref="A3:Y3"/>
    <mergeCell ref="E4:I4"/>
    <mergeCell ref="J4:P4"/>
    <mergeCell ref="Q4:U4"/>
    <mergeCell ref="A4:A5"/>
    <mergeCell ref="B4:B5"/>
    <mergeCell ref="C4:C5"/>
    <mergeCell ref="D4:D5"/>
    <mergeCell ref="V4:V5"/>
    <mergeCell ref="W4:W5"/>
    <mergeCell ref="X4:X5"/>
    <mergeCell ref="Y4:Y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24工管</vt:lpstr>
      <vt:lpstr>24应经</vt:lpstr>
      <vt:lpstr>24MTA</vt:lpstr>
      <vt:lpstr>24职教财贸</vt:lpstr>
      <vt:lpstr>24职教旅游</vt:lpstr>
      <vt:lpstr>25工管</vt:lpstr>
      <vt:lpstr>25应经</vt:lpstr>
      <vt:lpstr>25MTA</vt:lpstr>
      <vt:lpstr>25职教旅游</vt:lpstr>
      <vt:lpstr>25职教财贸</vt:lpstr>
      <vt:lpstr>25国商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chenyijie</dc:creator>
  <cp:lastModifiedBy>潘宣羽</cp:lastModifiedBy>
  <dcterms:created xsi:type="dcterms:W3CDTF">2025-09-17T21:53:00Z</dcterms:created>
  <dcterms:modified xsi:type="dcterms:W3CDTF">2026-09-28T20:40:19Z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62D96B1D94E64A549C5F01044B684CD0_13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